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730" windowHeight="11760"/>
  </bookViews>
  <sheets>
    <sheet name="Proyx año-barrio-tema-inversion" sheetId="5" r:id="rId1"/>
  </sheets>
  <calcPr calcId="145621"/>
</workbook>
</file>

<file path=xl/calcChain.xml><?xml version="1.0" encoding="utf-8"?>
<calcChain xmlns="http://schemas.openxmlformats.org/spreadsheetml/2006/main">
  <c r="O136" i="5" l="1"/>
  <c r="P136" i="5"/>
  <c r="Q136" i="5"/>
  <c r="R136" i="5"/>
  <c r="S136" i="5"/>
  <c r="T136" i="5"/>
  <c r="U136" i="5"/>
  <c r="V136" i="5"/>
  <c r="N136" i="5"/>
  <c r="W136" i="5"/>
  <c r="K136" i="5"/>
  <c r="L132" i="5"/>
  <c r="L133" i="5"/>
  <c r="L134" i="5"/>
  <c r="L131" i="5"/>
  <c r="L130" i="5"/>
  <c r="L127" i="5"/>
  <c r="L128" i="5"/>
  <c r="L129" i="5"/>
  <c r="L126" i="5"/>
  <c r="X130" i="5"/>
  <c r="X132" i="5"/>
  <c r="X133" i="5"/>
  <c r="X134" i="5"/>
  <c r="X131" i="5"/>
  <c r="X127" i="5"/>
  <c r="X128" i="5"/>
  <c r="X129" i="5"/>
  <c r="X126" i="5"/>
  <c r="X92" i="5"/>
  <c r="X97" i="5"/>
  <c r="X96" i="5"/>
  <c r="X95" i="5"/>
  <c r="X94" i="5"/>
  <c r="X93" i="5"/>
  <c r="X89" i="5"/>
  <c r="X90" i="5"/>
  <c r="X91" i="5"/>
  <c r="X88" i="5"/>
  <c r="X105" i="5"/>
  <c r="X110" i="5"/>
  <c r="X109" i="5"/>
  <c r="X108" i="5"/>
  <c r="X107" i="5"/>
  <c r="X106" i="5"/>
  <c r="X102" i="5"/>
  <c r="X103" i="5"/>
  <c r="X104" i="5"/>
  <c r="X101" i="5"/>
  <c r="X118" i="5"/>
  <c r="X122" i="5"/>
  <c r="X121" i="5"/>
  <c r="X120" i="5"/>
  <c r="X119" i="5"/>
  <c r="X115" i="5"/>
  <c r="X116" i="5"/>
  <c r="X117" i="5"/>
  <c r="X114" i="5"/>
  <c r="K130" i="5" l="1"/>
  <c r="V135" i="5"/>
  <c r="U135" i="5"/>
  <c r="T135" i="5"/>
  <c r="S135" i="5"/>
  <c r="R135" i="5"/>
  <c r="Q135" i="5"/>
  <c r="P135" i="5"/>
  <c r="O135" i="5"/>
  <c r="N135" i="5"/>
  <c r="J135" i="5"/>
  <c r="I135" i="5"/>
  <c r="H135" i="5"/>
  <c r="G135" i="5"/>
  <c r="F135" i="5"/>
  <c r="E135" i="5"/>
  <c r="D135" i="5"/>
  <c r="C135" i="5"/>
  <c r="B135" i="5"/>
  <c r="W134" i="5"/>
  <c r="K134" i="5"/>
  <c r="W133" i="5"/>
  <c r="K133" i="5"/>
  <c r="W132" i="5"/>
  <c r="K132" i="5"/>
  <c r="W131" i="5"/>
  <c r="K131" i="5"/>
  <c r="W130" i="5"/>
  <c r="W129" i="5"/>
  <c r="K129" i="5"/>
  <c r="W128" i="5"/>
  <c r="K128" i="5"/>
  <c r="W127" i="5"/>
  <c r="K127" i="5"/>
  <c r="W126" i="5"/>
  <c r="K126" i="5"/>
  <c r="W135" i="5" l="1"/>
  <c r="X135" i="5"/>
  <c r="K135" i="5"/>
  <c r="L135" i="5"/>
  <c r="W115" i="5"/>
  <c r="W116" i="5"/>
  <c r="W117" i="5"/>
  <c r="W118" i="5"/>
  <c r="W119" i="5"/>
  <c r="W120" i="5"/>
  <c r="W121" i="5"/>
  <c r="W122" i="5"/>
  <c r="W114" i="5"/>
  <c r="N111" i="5" l="1"/>
  <c r="O111" i="5"/>
  <c r="P111" i="5"/>
  <c r="Q111" i="5"/>
  <c r="R111" i="5"/>
  <c r="S111" i="5"/>
  <c r="T111" i="5"/>
  <c r="U111" i="5"/>
  <c r="V111" i="5"/>
  <c r="L110" i="5"/>
  <c r="J111" i="5"/>
  <c r="I111" i="5"/>
  <c r="H111" i="5"/>
  <c r="B111" i="5"/>
  <c r="G111" i="5"/>
  <c r="K105" i="5"/>
  <c r="L105" i="5" s="1"/>
  <c r="W102" i="5"/>
  <c r="W103" i="5"/>
  <c r="W104" i="5"/>
  <c r="W105" i="5"/>
  <c r="W106" i="5"/>
  <c r="W107" i="5"/>
  <c r="W108" i="5"/>
  <c r="W109" i="5"/>
  <c r="W101" i="5"/>
  <c r="N97" i="5"/>
  <c r="O97" i="5" s="1"/>
  <c r="P97" i="5" s="1"/>
  <c r="Q97" i="5" s="1"/>
  <c r="R97" i="5" s="1"/>
  <c r="S97" i="5" s="1"/>
  <c r="T97" i="5" s="1"/>
  <c r="U97" i="5" s="1"/>
  <c r="V97" i="5" s="1"/>
  <c r="W97" i="5" s="1"/>
  <c r="N98" i="5"/>
  <c r="O98" i="5"/>
  <c r="P98" i="5"/>
  <c r="Q98" i="5"/>
  <c r="R98" i="5"/>
  <c r="S98" i="5"/>
  <c r="T98" i="5"/>
  <c r="U98" i="5"/>
  <c r="V98" i="5"/>
  <c r="W110" i="5" l="1"/>
  <c r="W92" i="5"/>
  <c r="W123" i="5" l="1"/>
  <c r="V123" i="5"/>
  <c r="U123" i="5"/>
  <c r="T123" i="5"/>
  <c r="S123" i="5"/>
  <c r="R123" i="5"/>
  <c r="Q123" i="5"/>
  <c r="P123" i="5"/>
  <c r="O123" i="5"/>
  <c r="N123" i="5"/>
  <c r="J123" i="5"/>
  <c r="I123" i="5"/>
  <c r="H123" i="5"/>
  <c r="G123" i="5"/>
  <c r="F123" i="5"/>
  <c r="E123" i="5"/>
  <c r="D123" i="5"/>
  <c r="C123" i="5"/>
  <c r="B123" i="5"/>
  <c r="K122" i="5"/>
  <c r="L122" i="5" s="1"/>
  <c r="K121" i="5"/>
  <c r="L121" i="5" s="1"/>
  <c r="K120" i="5"/>
  <c r="L120" i="5" s="1"/>
  <c r="K119" i="5"/>
  <c r="L119" i="5" s="1"/>
  <c r="K118" i="5"/>
  <c r="L118" i="5" s="1"/>
  <c r="K117" i="5"/>
  <c r="L117" i="5" s="1"/>
  <c r="K116" i="5"/>
  <c r="L116" i="5" s="1"/>
  <c r="K115" i="5"/>
  <c r="L115" i="5" s="1"/>
  <c r="K114" i="5"/>
  <c r="L114" i="5" s="1"/>
  <c r="F111" i="5"/>
  <c r="E111" i="5"/>
  <c r="D111" i="5"/>
  <c r="C111" i="5"/>
  <c r="K109" i="5"/>
  <c r="L109" i="5" s="1"/>
  <c r="K108" i="5"/>
  <c r="L108" i="5" s="1"/>
  <c r="K107" i="5"/>
  <c r="L107" i="5" s="1"/>
  <c r="K106" i="5"/>
  <c r="L106" i="5" s="1"/>
  <c r="K104" i="5"/>
  <c r="L104" i="5" s="1"/>
  <c r="K103" i="5"/>
  <c r="L103" i="5" s="1"/>
  <c r="K102" i="5"/>
  <c r="L102" i="5" s="1"/>
  <c r="W111" i="5"/>
  <c r="K101" i="5"/>
  <c r="L101" i="5" s="1"/>
  <c r="L111" i="5" l="1"/>
  <c r="X123" i="5"/>
  <c r="L123" i="5"/>
  <c r="K123" i="5"/>
  <c r="K111" i="5"/>
  <c r="X111" i="5"/>
  <c r="J98" i="5"/>
  <c r="I98" i="5"/>
  <c r="H98" i="5"/>
  <c r="G98" i="5"/>
  <c r="F98" i="5"/>
  <c r="E98" i="5"/>
  <c r="D98" i="5"/>
  <c r="C98" i="5"/>
  <c r="B98" i="5"/>
  <c r="K96" i="5"/>
  <c r="L96" i="5" s="1"/>
  <c r="W95" i="5"/>
  <c r="K95" i="5"/>
  <c r="L95" i="5" s="1"/>
  <c r="W94" i="5"/>
  <c r="K94" i="5"/>
  <c r="L94" i="5" s="1"/>
  <c r="W93" i="5"/>
  <c r="K93" i="5"/>
  <c r="L93" i="5" s="1"/>
  <c r="K92" i="5"/>
  <c r="L92" i="5" s="1"/>
  <c r="W91" i="5"/>
  <c r="K91" i="5"/>
  <c r="L91" i="5" s="1"/>
  <c r="K90" i="5"/>
  <c r="L90" i="5" s="1"/>
  <c r="K89" i="5"/>
  <c r="L89" i="5" s="1"/>
  <c r="W88" i="5"/>
  <c r="K88" i="5"/>
  <c r="L88" i="5" s="1"/>
  <c r="V85" i="5"/>
  <c r="U85" i="5"/>
  <c r="T85" i="5"/>
  <c r="S85" i="5"/>
  <c r="R85" i="5"/>
  <c r="Q85" i="5"/>
  <c r="P85" i="5"/>
  <c r="O85" i="5"/>
  <c r="N85" i="5"/>
  <c r="J85" i="5"/>
  <c r="I85" i="5"/>
  <c r="H85" i="5"/>
  <c r="G85" i="5"/>
  <c r="F85" i="5"/>
  <c r="E85" i="5"/>
  <c r="D85" i="5"/>
  <c r="C85" i="5"/>
  <c r="B85" i="5"/>
  <c r="W84" i="5"/>
  <c r="X84" i="5" s="1"/>
  <c r="K84" i="5"/>
  <c r="L84" i="5" s="1"/>
  <c r="W83" i="5"/>
  <c r="X83" i="5" s="1"/>
  <c r="K83" i="5"/>
  <c r="L83" i="5" s="1"/>
  <c r="W82" i="5"/>
  <c r="X82" i="5" s="1"/>
  <c r="K82" i="5"/>
  <c r="L82" i="5" s="1"/>
  <c r="W81" i="5"/>
  <c r="X81" i="5" s="1"/>
  <c r="K81" i="5"/>
  <c r="L81" i="5" s="1"/>
  <c r="W80" i="5"/>
  <c r="X80" i="5" s="1"/>
  <c r="K80" i="5"/>
  <c r="L80" i="5" s="1"/>
  <c r="W79" i="5"/>
  <c r="X79" i="5" s="1"/>
  <c r="K79" i="5"/>
  <c r="L79" i="5" s="1"/>
  <c r="W78" i="5"/>
  <c r="X78" i="5" s="1"/>
  <c r="K78" i="5"/>
  <c r="L78" i="5" s="1"/>
  <c r="W77" i="5"/>
  <c r="X77" i="5" s="1"/>
  <c r="K77" i="5"/>
  <c r="L77" i="5" s="1"/>
  <c r="W76" i="5"/>
  <c r="X76" i="5" s="1"/>
  <c r="K76" i="5"/>
  <c r="L76" i="5" s="1"/>
  <c r="L85" i="5" s="1"/>
  <c r="V73" i="5"/>
  <c r="U73" i="5"/>
  <c r="T73" i="5"/>
  <c r="S73" i="5"/>
  <c r="R73" i="5"/>
  <c r="Q73" i="5"/>
  <c r="P73" i="5"/>
  <c r="O73" i="5"/>
  <c r="N73" i="5"/>
  <c r="J73" i="5"/>
  <c r="I73" i="5"/>
  <c r="H73" i="5"/>
  <c r="G73" i="5"/>
  <c r="F73" i="5"/>
  <c r="E73" i="5"/>
  <c r="D73" i="5"/>
  <c r="C73" i="5"/>
  <c r="B73" i="5"/>
  <c r="W72" i="5"/>
  <c r="X72" i="5" s="1"/>
  <c r="K72" i="5"/>
  <c r="L72" i="5" s="1"/>
  <c r="W71" i="5"/>
  <c r="X71" i="5" s="1"/>
  <c r="K71" i="5"/>
  <c r="L71" i="5" s="1"/>
  <c r="W70" i="5"/>
  <c r="X70" i="5" s="1"/>
  <c r="K70" i="5"/>
  <c r="L70" i="5" s="1"/>
  <c r="W69" i="5"/>
  <c r="X69" i="5" s="1"/>
  <c r="K69" i="5"/>
  <c r="L69" i="5" s="1"/>
  <c r="W68" i="5"/>
  <c r="X68" i="5" s="1"/>
  <c r="K68" i="5"/>
  <c r="L68" i="5" s="1"/>
  <c r="W67" i="5"/>
  <c r="X67" i="5" s="1"/>
  <c r="K67" i="5"/>
  <c r="L67" i="5" s="1"/>
  <c r="W66" i="5"/>
  <c r="X66" i="5" s="1"/>
  <c r="K66" i="5"/>
  <c r="L66" i="5" s="1"/>
  <c r="W65" i="5"/>
  <c r="X65" i="5" s="1"/>
  <c r="K65" i="5"/>
  <c r="L65" i="5" s="1"/>
  <c r="W64" i="5"/>
  <c r="X64" i="5" s="1"/>
  <c r="X73" i="5" s="1"/>
  <c r="K64" i="5"/>
  <c r="L64" i="5" s="1"/>
  <c r="L73" i="5" s="1"/>
  <c r="V61" i="5"/>
  <c r="U61" i="5"/>
  <c r="T61" i="5"/>
  <c r="S61" i="5"/>
  <c r="R61" i="5"/>
  <c r="Q61" i="5"/>
  <c r="P61" i="5"/>
  <c r="O61" i="5"/>
  <c r="N61" i="5"/>
  <c r="J61" i="5"/>
  <c r="I61" i="5"/>
  <c r="H61" i="5"/>
  <c r="G61" i="5"/>
  <c r="F61" i="5"/>
  <c r="E61" i="5"/>
  <c r="D61" i="5"/>
  <c r="C61" i="5"/>
  <c r="B61" i="5"/>
  <c r="W60" i="5"/>
  <c r="X60" i="5" s="1"/>
  <c r="K60" i="5"/>
  <c r="L60" i="5" s="1"/>
  <c r="W59" i="5"/>
  <c r="X59" i="5" s="1"/>
  <c r="K59" i="5"/>
  <c r="L59" i="5" s="1"/>
  <c r="W58" i="5"/>
  <c r="X58" i="5" s="1"/>
  <c r="K58" i="5"/>
  <c r="L58" i="5" s="1"/>
  <c r="W57" i="5"/>
  <c r="X57" i="5" s="1"/>
  <c r="K57" i="5"/>
  <c r="L57" i="5" s="1"/>
  <c r="W56" i="5"/>
  <c r="X56" i="5" s="1"/>
  <c r="K56" i="5"/>
  <c r="L56" i="5" s="1"/>
  <c r="W55" i="5"/>
  <c r="X55" i="5" s="1"/>
  <c r="K55" i="5"/>
  <c r="L55" i="5" s="1"/>
  <c r="W54" i="5"/>
  <c r="X54" i="5" s="1"/>
  <c r="K54" i="5"/>
  <c r="L54" i="5" s="1"/>
  <c r="W53" i="5"/>
  <c r="X53" i="5" s="1"/>
  <c r="K53" i="5"/>
  <c r="L53" i="5" s="1"/>
  <c r="W52" i="5"/>
  <c r="X52" i="5" s="1"/>
  <c r="X61" i="5" s="1"/>
  <c r="K52" i="5"/>
  <c r="L52" i="5" s="1"/>
  <c r="L61" i="5" s="1"/>
  <c r="V49" i="5"/>
  <c r="U49" i="5"/>
  <c r="T49" i="5"/>
  <c r="S49" i="5"/>
  <c r="R49" i="5"/>
  <c r="Q49" i="5"/>
  <c r="P49" i="5"/>
  <c r="O49" i="5"/>
  <c r="N49" i="5"/>
  <c r="J49" i="5"/>
  <c r="I49" i="5"/>
  <c r="H49" i="5"/>
  <c r="G49" i="5"/>
  <c r="F49" i="5"/>
  <c r="E49" i="5"/>
  <c r="D49" i="5"/>
  <c r="C49" i="5"/>
  <c r="B49" i="5"/>
  <c r="W47" i="5"/>
  <c r="X47" i="5" s="1"/>
  <c r="K47" i="5"/>
  <c r="L47" i="5" s="1"/>
  <c r="W46" i="5"/>
  <c r="X46" i="5" s="1"/>
  <c r="K46" i="5"/>
  <c r="L46" i="5" s="1"/>
  <c r="W45" i="5"/>
  <c r="X45" i="5" s="1"/>
  <c r="K45" i="5"/>
  <c r="L45" i="5" s="1"/>
  <c r="W44" i="5"/>
  <c r="X44" i="5" s="1"/>
  <c r="K44" i="5"/>
  <c r="L44" i="5" s="1"/>
  <c r="W43" i="5"/>
  <c r="X43" i="5" s="1"/>
  <c r="K43" i="5"/>
  <c r="L43" i="5" s="1"/>
  <c r="W42" i="5"/>
  <c r="X42" i="5" s="1"/>
  <c r="K42" i="5"/>
  <c r="L42" i="5" s="1"/>
  <c r="W41" i="5"/>
  <c r="X41" i="5" s="1"/>
  <c r="K41" i="5"/>
  <c r="L41" i="5" s="1"/>
  <c r="W40" i="5"/>
  <c r="X40" i="5" s="1"/>
  <c r="K40" i="5"/>
  <c r="L40" i="5" s="1"/>
  <c r="W39" i="5"/>
  <c r="X39" i="5" s="1"/>
  <c r="K39" i="5"/>
  <c r="V36" i="5"/>
  <c r="U36" i="5"/>
  <c r="T36" i="5"/>
  <c r="S36" i="5"/>
  <c r="R36" i="5"/>
  <c r="Q36" i="5"/>
  <c r="P36" i="5"/>
  <c r="O36" i="5"/>
  <c r="N36" i="5"/>
  <c r="J36" i="5"/>
  <c r="I36" i="5"/>
  <c r="H36" i="5"/>
  <c r="G36" i="5"/>
  <c r="F36" i="5"/>
  <c r="E36" i="5"/>
  <c r="D36" i="5"/>
  <c r="C36" i="5"/>
  <c r="B36" i="5"/>
  <c r="W35" i="5"/>
  <c r="X35" i="5" s="1"/>
  <c r="K35" i="5"/>
  <c r="L35" i="5" s="1"/>
  <c r="W34" i="5"/>
  <c r="X34" i="5" s="1"/>
  <c r="K34" i="5"/>
  <c r="L34" i="5" s="1"/>
  <c r="W33" i="5"/>
  <c r="X33" i="5" s="1"/>
  <c r="K33" i="5"/>
  <c r="L33" i="5" s="1"/>
  <c r="W32" i="5"/>
  <c r="X32" i="5" s="1"/>
  <c r="K32" i="5"/>
  <c r="L32" i="5" s="1"/>
  <c r="W31" i="5"/>
  <c r="X31" i="5" s="1"/>
  <c r="K31" i="5"/>
  <c r="L31" i="5" s="1"/>
  <c r="W30" i="5"/>
  <c r="X30" i="5" s="1"/>
  <c r="K30" i="5"/>
  <c r="L30" i="5" s="1"/>
  <c r="W29" i="5"/>
  <c r="X29" i="5" s="1"/>
  <c r="K29" i="5"/>
  <c r="L29" i="5" s="1"/>
  <c r="W28" i="5"/>
  <c r="X28" i="5" s="1"/>
  <c r="K28" i="5"/>
  <c r="L28" i="5" s="1"/>
  <c r="W27" i="5"/>
  <c r="X27" i="5" s="1"/>
  <c r="X36" i="5" s="1"/>
  <c r="K27" i="5"/>
  <c r="K36" i="5" s="1"/>
  <c r="V24" i="5"/>
  <c r="U24" i="5"/>
  <c r="T24" i="5"/>
  <c r="S24" i="5"/>
  <c r="R24" i="5"/>
  <c r="Q24" i="5"/>
  <c r="P24" i="5"/>
  <c r="O24" i="5"/>
  <c r="N24" i="5"/>
  <c r="J24" i="5"/>
  <c r="I24" i="5"/>
  <c r="H24" i="5"/>
  <c r="G24" i="5"/>
  <c r="F24" i="5"/>
  <c r="E24" i="5"/>
  <c r="D24" i="5"/>
  <c r="C24" i="5"/>
  <c r="B24" i="5"/>
  <c r="W23" i="5"/>
  <c r="X23" i="5" s="1"/>
  <c r="K23" i="5"/>
  <c r="L23" i="5" s="1"/>
  <c r="W22" i="5"/>
  <c r="X22" i="5" s="1"/>
  <c r="K22" i="5"/>
  <c r="L22" i="5" s="1"/>
  <c r="W21" i="5"/>
  <c r="X21" i="5" s="1"/>
  <c r="K21" i="5"/>
  <c r="L21" i="5" s="1"/>
  <c r="W20" i="5"/>
  <c r="X20" i="5" s="1"/>
  <c r="K20" i="5"/>
  <c r="L20" i="5" s="1"/>
  <c r="W19" i="5"/>
  <c r="X19" i="5" s="1"/>
  <c r="K19" i="5"/>
  <c r="L19" i="5" s="1"/>
  <c r="W18" i="5"/>
  <c r="X18" i="5" s="1"/>
  <c r="K18" i="5"/>
  <c r="L18" i="5" s="1"/>
  <c r="W17" i="5"/>
  <c r="X17" i="5" s="1"/>
  <c r="K17" i="5"/>
  <c r="L17" i="5" s="1"/>
  <c r="W16" i="5"/>
  <c r="X16" i="5" s="1"/>
  <c r="K16" i="5"/>
  <c r="L16" i="5" s="1"/>
  <c r="W15" i="5"/>
  <c r="X15" i="5" s="1"/>
  <c r="X24" i="5" s="1"/>
  <c r="K15" i="5"/>
  <c r="K24" i="5" s="1"/>
  <c r="V12" i="5"/>
  <c r="U12" i="5"/>
  <c r="T12" i="5"/>
  <c r="S12" i="5"/>
  <c r="R12" i="5"/>
  <c r="Q12" i="5"/>
  <c r="P12" i="5"/>
  <c r="O12" i="5"/>
  <c r="N12" i="5"/>
  <c r="J12" i="5"/>
  <c r="I12" i="5"/>
  <c r="H12" i="5"/>
  <c r="G12" i="5"/>
  <c r="F12" i="5"/>
  <c r="E12" i="5"/>
  <c r="D12" i="5"/>
  <c r="C12" i="5"/>
  <c r="B12" i="5"/>
  <c r="W11" i="5"/>
  <c r="X11" i="5" s="1"/>
  <c r="K11" i="5"/>
  <c r="L11" i="5" s="1"/>
  <c r="W10" i="5"/>
  <c r="X10" i="5" s="1"/>
  <c r="K10" i="5"/>
  <c r="L10" i="5" s="1"/>
  <c r="W9" i="5"/>
  <c r="X9" i="5" s="1"/>
  <c r="K9" i="5"/>
  <c r="L9" i="5" s="1"/>
  <c r="W8" i="5"/>
  <c r="X8" i="5" s="1"/>
  <c r="K8" i="5"/>
  <c r="L8" i="5" s="1"/>
  <c r="W7" i="5"/>
  <c r="X7" i="5" s="1"/>
  <c r="K7" i="5"/>
  <c r="L7" i="5" s="1"/>
  <c r="W6" i="5"/>
  <c r="X6" i="5" s="1"/>
  <c r="K6" i="5"/>
  <c r="L6" i="5" s="1"/>
  <c r="W5" i="5"/>
  <c r="X5" i="5" s="1"/>
  <c r="K5" i="5"/>
  <c r="L5" i="5" s="1"/>
  <c r="W4" i="5"/>
  <c r="X4" i="5" s="1"/>
  <c r="K4" i="5"/>
  <c r="L4" i="5" s="1"/>
  <c r="W3" i="5"/>
  <c r="X3" i="5" s="1"/>
  <c r="X12" i="5" s="1"/>
  <c r="K3" i="5"/>
  <c r="K12" i="5" s="1"/>
  <c r="K61" i="5" l="1"/>
  <c r="K49" i="5"/>
  <c r="K73" i="5"/>
  <c r="K85" i="5"/>
  <c r="K98" i="5"/>
  <c r="W49" i="5"/>
  <c r="L39" i="5"/>
  <c r="X49" i="5"/>
  <c r="L49" i="5"/>
  <c r="W98" i="5"/>
  <c r="L98" i="5"/>
  <c r="W12" i="5"/>
  <c r="W24" i="5"/>
  <c r="W36" i="5"/>
  <c r="W61" i="5"/>
  <c r="L3" i="5"/>
  <c r="L12" i="5" s="1"/>
  <c r="L15" i="5"/>
  <c r="L24" i="5" s="1"/>
  <c r="L27" i="5"/>
  <c r="L36" i="5" s="1"/>
  <c r="W73" i="5"/>
  <c r="W85" i="5"/>
  <c r="X85" i="5" s="1"/>
  <c r="X98" i="5"/>
</calcChain>
</file>

<file path=xl/sharedStrings.xml><?xml version="1.0" encoding="utf-8"?>
<sst xmlns="http://schemas.openxmlformats.org/spreadsheetml/2006/main" count="349" uniqueCount="27">
  <si>
    <t>Ambiente</t>
  </si>
  <si>
    <t>Cultura</t>
  </si>
  <si>
    <t>Deporte</t>
  </si>
  <si>
    <t>Educación</t>
  </si>
  <si>
    <t>Salud</t>
  </si>
  <si>
    <t>Seguridad y Tránsito</t>
  </si>
  <si>
    <t>Año/Temática</t>
  </si>
  <si>
    <t>Cantidad de Proyectos</t>
  </si>
  <si>
    <t>Inversión Presupuestaria</t>
  </si>
  <si>
    <t>VM</t>
  </si>
  <si>
    <t>FO</t>
  </si>
  <si>
    <t>MU</t>
  </si>
  <si>
    <t>CA</t>
  </si>
  <si>
    <t>VA</t>
  </si>
  <si>
    <t>FE</t>
  </si>
  <si>
    <t>LL</t>
  </si>
  <si>
    <t>OL</t>
  </si>
  <si>
    <t>VL</t>
  </si>
  <si>
    <t>Totales</t>
  </si>
  <si>
    <t>%</t>
  </si>
  <si>
    <t>Total $</t>
  </si>
  <si>
    <t>Infraestructura comunitaria</t>
  </si>
  <si>
    <t>Infraestructura urbana</t>
  </si>
  <si>
    <t>Socioproductivo</t>
  </si>
  <si>
    <t>Cancelados</t>
  </si>
  <si>
    <t>Los montos de estos proyectos 2024 son estimados. A medida que se vayan finalizando, se consignarán los montos invertidos efectivamente.</t>
  </si>
  <si>
    <t>Total acumulado 2013-2024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</si>
</sst>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"/>
    <numFmt numFmtId="166" formatCode="_-* #,##0.0\ _€_-;\-* #,##0.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2A2C7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32">
    <xf numFmtId="0" fontId="0" fillId="0" borderId="0" xfId="0"/>
    <xf numFmtId="0" fontId="0" fillId="0" borderId="1" xfId="0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/>
    <xf numFmtId="164" fontId="1" fillId="0" borderId="1" xfId="0" applyNumberFormat="1" applyFont="1" applyBorder="1"/>
    <xf numFmtId="0" fontId="0" fillId="5" borderId="1" xfId="0" applyFill="1" applyBorder="1"/>
    <xf numFmtId="0" fontId="0" fillId="5" borderId="1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" xfId="0" applyNumberFormat="1" applyFill="1" applyBorder="1"/>
    <xf numFmtId="164" fontId="1" fillId="5" borderId="1" xfId="0" applyNumberFormat="1" applyFont="1" applyFill="1" applyBorder="1"/>
    <xf numFmtId="164" fontId="0" fillId="0" borderId="3" xfId="0" applyNumberFormat="1" applyBorder="1" applyAlignment="1">
      <alignment horizontal="center" vertical="center"/>
    </xf>
    <xf numFmtId="164" fontId="1" fillId="0" borderId="8" xfId="0" applyNumberFormat="1" applyFont="1" applyBorder="1"/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1" fillId="6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6" fontId="1" fillId="0" borderId="1" xfId="0" applyNumberFormat="1" applyFont="1" applyBorder="1"/>
    <xf numFmtId="0" fontId="0" fillId="6" borderId="1" xfId="0" applyFill="1" applyBorder="1"/>
    <xf numFmtId="0" fontId="0" fillId="6" borderId="1" xfId="0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65" fontId="1" fillId="6" borderId="2" xfId="0" applyNumberFormat="1" applyFon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/>
    <xf numFmtId="166" fontId="1" fillId="6" borderId="1" xfId="0" applyNumberFormat="1" applyFont="1" applyFill="1" applyBorder="1"/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left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164" fontId="0" fillId="7" borderId="1" xfId="0" applyNumberFormat="1" applyFill="1" applyBorder="1"/>
    <xf numFmtId="164" fontId="1" fillId="0" borderId="1" xfId="0" applyNumberFormat="1" applyFont="1" applyBorder="1" applyAlignment="1">
      <alignment horizontal="left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 vertical="center"/>
    </xf>
    <xf numFmtId="164" fontId="0" fillId="8" borderId="1" xfId="0" applyNumberFormat="1" applyFill="1" applyBorder="1"/>
    <xf numFmtId="164" fontId="1" fillId="0" borderId="10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0" fontId="0" fillId="4" borderId="1" xfId="0" applyFill="1" applyBorder="1"/>
    <xf numFmtId="165" fontId="1" fillId="4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1" xfId="0" applyNumberFormat="1" applyFill="1" applyBorder="1"/>
    <xf numFmtId="166" fontId="1" fillId="4" borderId="1" xfId="0" applyNumberFormat="1" applyFont="1" applyFill="1" applyBorder="1"/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65" fontId="1" fillId="9" borderId="1" xfId="0" applyNumberFormat="1" applyFont="1" applyFill="1" applyBorder="1" applyAlignment="1">
      <alignment horizontal="center" vertical="center" wrapText="1"/>
    </xf>
    <xf numFmtId="166" fontId="1" fillId="9" borderId="1" xfId="0" applyNumberFormat="1" applyFont="1" applyFill="1" applyBorder="1"/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1" borderId="1" xfId="0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165" fontId="1" fillId="11" borderId="1" xfId="0" applyNumberFormat="1" applyFont="1" applyFill="1" applyBorder="1" applyAlignment="1">
      <alignment horizontal="center" vertical="center" wrapText="1"/>
    </xf>
    <xf numFmtId="166" fontId="1" fillId="11" borderId="1" xfId="0" applyNumberFormat="1" applyFont="1" applyFill="1" applyBorder="1"/>
    <xf numFmtId="164" fontId="0" fillId="0" borderId="2" xfId="0" applyNumberFormat="1" applyBorder="1"/>
    <xf numFmtId="166" fontId="1" fillId="0" borderId="2" xfId="0" applyNumberFormat="1" applyFont="1" applyBorder="1"/>
    <xf numFmtId="43" fontId="1" fillId="0" borderId="10" xfId="0" applyNumberFormat="1" applyFont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/>
    <xf numFmtId="166" fontId="1" fillId="0" borderId="1" xfId="0" applyNumberFormat="1" applyFont="1" applyFill="1" applyBorder="1"/>
    <xf numFmtId="0" fontId="0" fillId="2" borderId="8" xfId="0" applyFill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0" fillId="12" borderId="1" xfId="0" applyNumberFormat="1" applyFill="1" applyBorder="1" applyAlignment="1">
      <alignment horizontal="center" vertical="center"/>
    </xf>
    <xf numFmtId="164" fontId="0" fillId="12" borderId="2" xfId="0" applyNumberFormat="1" applyFill="1" applyBorder="1" applyAlignment="1">
      <alignment horizontal="center" vertical="center"/>
    </xf>
    <xf numFmtId="164" fontId="0" fillId="12" borderId="1" xfId="0" applyNumberFormat="1" applyFill="1" applyBorder="1"/>
    <xf numFmtId="44" fontId="0" fillId="0" borderId="0" xfId="2" applyFont="1"/>
    <xf numFmtId="164" fontId="3" fillId="0" borderId="0" xfId="1" applyNumberFormat="1" applyFont="1"/>
    <xf numFmtId="0" fontId="4" fillId="0" borderId="0" xfId="0" applyFont="1"/>
    <xf numFmtId="165" fontId="1" fillId="9" borderId="1" xfId="0" applyNumberFormat="1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4" fontId="0" fillId="10" borderId="5" xfId="0" applyNumberFormat="1" applyFill="1" applyBorder="1" applyAlignment="1">
      <alignment horizontal="center" vertical="center"/>
    </xf>
    <xf numFmtId="166" fontId="1" fillId="13" borderId="1" xfId="0" applyNumberFormat="1" applyFont="1" applyFill="1" applyBorder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0"/>
  <sheetViews>
    <sheetView tabSelected="1" topLeftCell="H130" workbookViewId="0">
      <selection activeCell="V140" sqref="V140"/>
    </sheetView>
  </sheetViews>
  <sheetFormatPr baseColWidth="10" defaultRowHeight="15" x14ac:dyDescent="0.25"/>
  <cols>
    <col min="1" max="1" width="25.140625" customWidth="1"/>
    <col min="2" max="3" width="5.42578125" style="127" customWidth="1"/>
    <col min="4" max="5" width="5.140625" style="127" customWidth="1"/>
    <col min="6" max="6" width="4.85546875" style="127" customWidth="1"/>
    <col min="7" max="7" width="5" style="127" customWidth="1"/>
    <col min="8" max="8" width="4.5703125" style="127" customWidth="1"/>
    <col min="9" max="10" width="5.140625" style="127" customWidth="1"/>
    <col min="11" max="11" width="8.7109375" customWidth="1"/>
    <col min="12" max="12" width="6.5703125" customWidth="1"/>
    <col min="13" max="13" width="1" customWidth="1"/>
    <col min="14" max="14" width="14.42578125" customWidth="1"/>
    <col min="15" max="15" width="15" customWidth="1"/>
    <col min="16" max="16" width="13.7109375" customWidth="1"/>
    <col min="17" max="17" width="13.85546875" customWidth="1"/>
    <col min="18" max="18" width="14.28515625" customWidth="1"/>
    <col min="19" max="19" width="14" customWidth="1"/>
    <col min="20" max="20" width="14.5703125" customWidth="1"/>
    <col min="21" max="21" width="15.42578125" customWidth="1"/>
    <col min="22" max="22" width="14.42578125" customWidth="1"/>
    <col min="23" max="23" width="16.28515625" customWidth="1"/>
    <col min="24" max="24" width="8.7109375" customWidth="1"/>
  </cols>
  <sheetData>
    <row r="1" spans="1:24" x14ac:dyDescent="0.25">
      <c r="A1" s="96" t="s">
        <v>6</v>
      </c>
      <c r="B1" s="120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"/>
      <c r="M1" s="1"/>
      <c r="N1" s="122" t="s">
        <v>8</v>
      </c>
      <c r="O1" s="123"/>
      <c r="P1" s="123"/>
      <c r="Q1" s="123"/>
      <c r="R1" s="123"/>
      <c r="S1" s="123"/>
      <c r="T1" s="123"/>
      <c r="U1" s="123"/>
      <c r="V1" s="123"/>
      <c r="W1" s="123"/>
      <c r="X1" s="124"/>
    </row>
    <row r="2" spans="1:24" x14ac:dyDescent="0.25">
      <c r="A2" s="7">
        <v>2013</v>
      </c>
      <c r="B2" s="8" t="s">
        <v>9</v>
      </c>
      <c r="C2" s="8" t="s">
        <v>10</v>
      </c>
      <c r="D2" s="8" t="s">
        <v>11</v>
      </c>
      <c r="E2" s="8" t="s">
        <v>12</v>
      </c>
      <c r="F2" s="8" t="s">
        <v>13</v>
      </c>
      <c r="G2" s="8" t="s">
        <v>14</v>
      </c>
      <c r="H2" s="8" t="s">
        <v>15</v>
      </c>
      <c r="I2" s="8" t="s">
        <v>16</v>
      </c>
      <c r="J2" s="8" t="s">
        <v>17</v>
      </c>
      <c r="K2" s="33" t="s">
        <v>18</v>
      </c>
      <c r="L2" s="33" t="s">
        <v>19</v>
      </c>
      <c r="M2" s="110"/>
      <c r="N2" s="9" t="s">
        <v>9</v>
      </c>
      <c r="O2" s="10" t="s">
        <v>10</v>
      </c>
      <c r="P2" s="11" t="s">
        <v>11</v>
      </c>
      <c r="Q2" s="11" t="s">
        <v>12</v>
      </c>
      <c r="R2" s="11" t="s">
        <v>13</v>
      </c>
      <c r="S2" s="11" t="s">
        <v>14</v>
      </c>
      <c r="T2" s="11" t="s">
        <v>15</v>
      </c>
      <c r="U2" s="11" t="s">
        <v>16</v>
      </c>
      <c r="V2" s="11" t="s">
        <v>17</v>
      </c>
      <c r="W2" s="33" t="s">
        <v>20</v>
      </c>
      <c r="X2" s="33" t="s">
        <v>19</v>
      </c>
    </row>
    <row r="3" spans="1:24" x14ac:dyDescent="0.25">
      <c r="A3" s="1" t="s">
        <v>0</v>
      </c>
      <c r="B3" s="12">
        <v>0</v>
      </c>
      <c r="C3" s="12">
        <v>0</v>
      </c>
      <c r="D3" s="12">
        <v>0</v>
      </c>
      <c r="E3" s="12">
        <v>0</v>
      </c>
      <c r="F3" s="12">
        <v>0</v>
      </c>
      <c r="G3" s="12">
        <v>0</v>
      </c>
      <c r="H3" s="12">
        <v>0</v>
      </c>
      <c r="I3" s="12">
        <v>0</v>
      </c>
      <c r="J3" s="12">
        <v>0</v>
      </c>
      <c r="K3" s="6">
        <f t="shared" ref="K3:K11" si="0">SUM(B3:J3)</f>
        <v>0</v>
      </c>
      <c r="L3" s="13">
        <f>K3*100/50</f>
        <v>0</v>
      </c>
      <c r="M3" s="13"/>
      <c r="N3" s="14">
        <v>0</v>
      </c>
      <c r="O3" s="15">
        <v>0</v>
      </c>
      <c r="P3" s="16">
        <v>0</v>
      </c>
      <c r="Q3" s="16">
        <v>0</v>
      </c>
      <c r="R3" s="16">
        <v>0</v>
      </c>
      <c r="S3" s="16">
        <v>0</v>
      </c>
      <c r="T3" s="16">
        <v>0</v>
      </c>
      <c r="U3" s="16">
        <v>0</v>
      </c>
      <c r="V3" s="16">
        <v>64164</v>
      </c>
      <c r="W3" s="16">
        <f>SUM(N3:V3)</f>
        <v>64164</v>
      </c>
      <c r="X3" s="17">
        <f>W3*100/9871990</f>
        <v>0.64996013974892597</v>
      </c>
    </row>
    <row r="4" spans="1:24" x14ac:dyDescent="0.25">
      <c r="A4" s="1" t="s">
        <v>1</v>
      </c>
      <c r="B4" s="12">
        <v>0</v>
      </c>
      <c r="C4" s="12">
        <v>0</v>
      </c>
      <c r="D4" s="12">
        <v>0</v>
      </c>
      <c r="E4" s="12">
        <v>0</v>
      </c>
      <c r="F4" s="12">
        <v>1</v>
      </c>
      <c r="G4" s="12">
        <v>0</v>
      </c>
      <c r="H4" s="12">
        <v>0</v>
      </c>
      <c r="I4" s="12">
        <v>0</v>
      </c>
      <c r="J4" s="12">
        <v>0</v>
      </c>
      <c r="K4" s="6">
        <f t="shared" si="0"/>
        <v>1</v>
      </c>
      <c r="L4" s="13">
        <f t="shared" ref="L4:L11" si="1">K4*100/50</f>
        <v>2</v>
      </c>
      <c r="M4" s="13"/>
      <c r="N4" s="14">
        <v>0</v>
      </c>
      <c r="O4" s="15">
        <v>0</v>
      </c>
      <c r="P4" s="16">
        <v>0</v>
      </c>
      <c r="Q4" s="16">
        <v>0</v>
      </c>
      <c r="R4" s="16">
        <v>216196</v>
      </c>
      <c r="S4" s="16">
        <v>0</v>
      </c>
      <c r="T4" s="16">
        <v>0</v>
      </c>
      <c r="U4" s="16">
        <v>0</v>
      </c>
      <c r="V4" s="16">
        <v>0</v>
      </c>
      <c r="W4" s="16">
        <f t="shared" ref="W4:W11" si="2">SUM(N4:V4)</f>
        <v>216196</v>
      </c>
      <c r="X4" s="17">
        <f t="shared" ref="X4:X11" si="3">W4*100/9871990</f>
        <v>2.1899941146617854</v>
      </c>
    </row>
    <row r="5" spans="1:24" x14ac:dyDescent="0.25">
      <c r="A5" s="1" t="s">
        <v>2</v>
      </c>
      <c r="B5" s="12">
        <v>0</v>
      </c>
      <c r="C5" s="12">
        <v>0</v>
      </c>
      <c r="D5" s="12">
        <v>1</v>
      </c>
      <c r="E5" s="12">
        <v>0</v>
      </c>
      <c r="F5" s="12">
        <v>0</v>
      </c>
      <c r="G5" s="12">
        <v>0</v>
      </c>
      <c r="H5" s="12">
        <v>0</v>
      </c>
      <c r="I5" s="12">
        <v>0</v>
      </c>
      <c r="J5" s="12">
        <v>2</v>
      </c>
      <c r="K5" s="6">
        <f t="shared" si="0"/>
        <v>3</v>
      </c>
      <c r="L5" s="13">
        <f t="shared" si="1"/>
        <v>6</v>
      </c>
      <c r="M5" s="13"/>
      <c r="N5" s="14">
        <v>0</v>
      </c>
      <c r="O5" s="15">
        <v>0</v>
      </c>
      <c r="P5" s="16">
        <v>99920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697000</v>
      </c>
      <c r="W5" s="16">
        <f t="shared" si="2"/>
        <v>796920</v>
      </c>
      <c r="X5" s="17">
        <f t="shared" si="3"/>
        <v>8.0725365402517628</v>
      </c>
    </row>
    <row r="6" spans="1:24" x14ac:dyDescent="0.25">
      <c r="A6" s="1" t="s">
        <v>3</v>
      </c>
      <c r="B6" s="12">
        <v>0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6">
        <f t="shared" si="0"/>
        <v>0</v>
      </c>
      <c r="L6" s="13">
        <f t="shared" si="1"/>
        <v>0</v>
      </c>
      <c r="M6" s="13"/>
      <c r="N6" s="14">
        <v>0</v>
      </c>
      <c r="O6" s="15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f t="shared" si="2"/>
        <v>0</v>
      </c>
      <c r="X6" s="17">
        <f t="shared" si="3"/>
        <v>0</v>
      </c>
    </row>
    <row r="7" spans="1:24" x14ac:dyDescent="0.25">
      <c r="A7" s="1" t="s">
        <v>21</v>
      </c>
      <c r="B7" s="12">
        <v>0</v>
      </c>
      <c r="C7" s="12">
        <v>0</v>
      </c>
      <c r="D7" s="12">
        <v>1</v>
      </c>
      <c r="E7" s="12">
        <v>1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6">
        <f>SUM(B7:J7)</f>
        <v>2</v>
      </c>
      <c r="L7" s="13">
        <f>K7*100/50</f>
        <v>4</v>
      </c>
      <c r="M7" s="13"/>
      <c r="N7" s="14">
        <v>0</v>
      </c>
      <c r="O7" s="15">
        <v>0</v>
      </c>
      <c r="P7" s="16">
        <v>731508</v>
      </c>
      <c r="Q7" s="16">
        <v>100000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f t="shared" si="2"/>
        <v>831508</v>
      </c>
      <c r="X7" s="17">
        <f t="shared" si="3"/>
        <v>8.4229015629067696</v>
      </c>
    </row>
    <row r="8" spans="1:24" x14ac:dyDescent="0.25">
      <c r="A8" s="18" t="s">
        <v>22</v>
      </c>
      <c r="B8" s="19">
        <v>6</v>
      </c>
      <c r="C8" s="19">
        <v>3</v>
      </c>
      <c r="D8" s="19">
        <v>1</v>
      </c>
      <c r="E8" s="19">
        <v>3</v>
      </c>
      <c r="F8" s="19">
        <v>5</v>
      </c>
      <c r="G8" s="19">
        <v>4</v>
      </c>
      <c r="H8" s="19">
        <v>2</v>
      </c>
      <c r="I8" s="19">
        <v>5</v>
      </c>
      <c r="J8" s="19">
        <v>0</v>
      </c>
      <c r="K8" s="20">
        <f t="shared" si="0"/>
        <v>29</v>
      </c>
      <c r="L8" s="21">
        <f t="shared" si="1"/>
        <v>58</v>
      </c>
      <c r="M8" s="21"/>
      <c r="N8" s="22">
        <v>1426434</v>
      </c>
      <c r="O8" s="23">
        <v>1130745</v>
      </c>
      <c r="P8" s="24">
        <v>496349</v>
      </c>
      <c r="Q8" s="24">
        <v>764060</v>
      </c>
      <c r="R8" s="24">
        <v>948246</v>
      </c>
      <c r="S8" s="24">
        <v>639648</v>
      </c>
      <c r="T8" s="24">
        <v>633562</v>
      </c>
      <c r="U8" s="24">
        <v>869341</v>
      </c>
      <c r="V8" s="24">
        <v>0</v>
      </c>
      <c r="W8" s="24">
        <f t="shared" si="2"/>
        <v>6908385</v>
      </c>
      <c r="X8" s="25">
        <f t="shared" si="3"/>
        <v>69.979659622831875</v>
      </c>
    </row>
    <row r="9" spans="1:24" x14ac:dyDescent="0.25">
      <c r="A9" s="1" t="s">
        <v>4</v>
      </c>
      <c r="B9" s="12">
        <v>0</v>
      </c>
      <c r="C9" s="12">
        <v>0</v>
      </c>
      <c r="D9" s="12">
        <v>0</v>
      </c>
      <c r="E9" s="12">
        <v>1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6">
        <f t="shared" si="0"/>
        <v>1</v>
      </c>
      <c r="L9" s="13">
        <f t="shared" si="1"/>
        <v>2</v>
      </c>
      <c r="M9" s="13"/>
      <c r="N9" s="14">
        <v>0</v>
      </c>
      <c r="O9" s="15">
        <v>0</v>
      </c>
      <c r="P9" s="16">
        <v>0</v>
      </c>
      <c r="Q9" s="16">
        <v>241600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f t="shared" si="2"/>
        <v>241600</v>
      </c>
      <c r="X9" s="17">
        <f t="shared" si="3"/>
        <v>2.4473282489143524</v>
      </c>
    </row>
    <row r="10" spans="1:24" x14ac:dyDescent="0.25">
      <c r="A10" s="1" t="s">
        <v>5</v>
      </c>
      <c r="B10" s="12">
        <v>1</v>
      </c>
      <c r="C10" s="12">
        <v>1</v>
      </c>
      <c r="D10" s="12">
        <v>1</v>
      </c>
      <c r="E10" s="12">
        <v>2</v>
      </c>
      <c r="F10" s="12">
        <v>3</v>
      </c>
      <c r="G10" s="12">
        <v>2</v>
      </c>
      <c r="H10" s="12">
        <v>1</v>
      </c>
      <c r="I10" s="12">
        <v>1</v>
      </c>
      <c r="J10" s="12">
        <v>2</v>
      </c>
      <c r="K10" s="6">
        <f t="shared" si="0"/>
        <v>14</v>
      </c>
      <c r="L10" s="13">
        <f t="shared" si="1"/>
        <v>28</v>
      </c>
      <c r="M10" s="13"/>
      <c r="N10" s="14">
        <v>75000</v>
      </c>
      <c r="O10" s="15">
        <v>100000</v>
      </c>
      <c r="P10" s="16">
        <v>50000</v>
      </c>
      <c r="Q10" s="16">
        <v>205000</v>
      </c>
      <c r="R10" s="16">
        <v>170000</v>
      </c>
      <c r="S10" s="16">
        <v>113217</v>
      </c>
      <c r="T10" s="16">
        <v>50000</v>
      </c>
      <c r="U10" s="16">
        <v>50000</v>
      </c>
      <c r="V10" s="16">
        <v>0</v>
      </c>
      <c r="W10" s="16">
        <f t="shared" si="2"/>
        <v>813217</v>
      </c>
      <c r="X10" s="17">
        <f t="shared" si="3"/>
        <v>8.2376197706845335</v>
      </c>
    </row>
    <row r="11" spans="1:24" x14ac:dyDescent="0.25">
      <c r="A11" s="1" t="s">
        <v>23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6">
        <f t="shared" si="0"/>
        <v>0</v>
      </c>
      <c r="L11" s="13">
        <f t="shared" si="1"/>
        <v>0</v>
      </c>
      <c r="M11" s="13"/>
      <c r="N11" s="14">
        <v>0</v>
      </c>
      <c r="O11" s="2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f t="shared" si="2"/>
        <v>0</v>
      </c>
      <c r="X11" s="27">
        <f t="shared" si="3"/>
        <v>0</v>
      </c>
    </row>
    <row r="12" spans="1:24" x14ac:dyDescent="0.25">
      <c r="A12" s="1"/>
      <c r="B12" s="6">
        <f t="shared" ref="B12:J12" si="4">SUM(B3:B11)</f>
        <v>7</v>
      </c>
      <c r="C12" s="6">
        <f t="shared" si="4"/>
        <v>4</v>
      </c>
      <c r="D12" s="6">
        <f t="shared" si="4"/>
        <v>4</v>
      </c>
      <c r="E12" s="6">
        <f t="shared" si="4"/>
        <v>7</v>
      </c>
      <c r="F12" s="6">
        <f t="shared" si="4"/>
        <v>9</v>
      </c>
      <c r="G12" s="6">
        <f t="shared" si="4"/>
        <v>6</v>
      </c>
      <c r="H12" s="6">
        <f t="shared" si="4"/>
        <v>3</v>
      </c>
      <c r="I12" s="6">
        <f t="shared" si="4"/>
        <v>6</v>
      </c>
      <c r="J12" s="6">
        <f t="shared" si="4"/>
        <v>4</v>
      </c>
      <c r="K12" s="20">
        <f>SUM(K3:K11)</f>
        <v>50</v>
      </c>
      <c r="L12" s="28">
        <f>SUM(L3:L11)</f>
        <v>100</v>
      </c>
      <c r="M12" s="28"/>
      <c r="N12" s="29">
        <f>SUM(N3:N11)</f>
        <v>1501434</v>
      </c>
      <c r="O12" s="29">
        <f t="shared" ref="O12:X12" si="5">SUM(O3:O11)</f>
        <v>1230745</v>
      </c>
      <c r="P12" s="29">
        <f t="shared" si="5"/>
        <v>1377777</v>
      </c>
      <c r="Q12" s="29">
        <f t="shared" si="5"/>
        <v>1310660</v>
      </c>
      <c r="R12" s="29">
        <f t="shared" si="5"/>
        <v>1334442</v>
      </c>
      <c r="S12" s="29">
        <f t="shared" si="5"/>
        <v>752865</v>
      </c>
      <c r="T12" s="29">
        <f t="shared" si="5"/>
        <v>683562</v>
      </c>
      <c r="U12" s="29">
        <f t="shared" si="5"/>
        <v>919341</v>
      </c>
      <c r="V12" s="29">
        <f t="shared" si="5"/>
        <v>761164</v>
      </c>
      <c r="W12" s="29">
        <f t="shared" si="5"/>
        <v>9871990</v>
      </c>
      <c r="X12" s="30">
        <f t="shared" si="5"/>
        <v>100</v>
      </c>
    </row>
    <row r="13" spans="1:24" x14ac:dyDescent="0.25"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4" x14ac:dyDescent="0.25">
      <c r="A14" s="32">
        <v>2014</v>
      </c>
      <c r="B14" s="5" t="s">
        <v>9</v>
      </c>
      <c r="C14" s="5" t="s">
        <v>10</v>
      </c>
      <c r="D14" s="5" t="s">
        <v>11</v>
      </c>
      <c r="E14" s="5" t="s">
        <v>12</v>
      </c>
      <c r="F14" s="5" t="s">
        <v>13</v>
      </c>
      <c r="G14" s="5" t="s">
        <v>14</v>
      </c>
      <c r="H14" s="5" t="s">
        <v>15</v>
      </c>
      <c r="I14" s="5" t="s">
        <v>16</v>
      </c>
      <c r="J14" s="5" t="s">
        <v>17</v>
      </c>
      <c r="K14" s="33" t="s">
        <v>18</v>
      </c>
      <c r="L14" s="33" t="s">
        <v>19</v>
      </c>
      <c r="M14" s="110"/>
      <c r="N14" s="34" t="s">
        <v>9</v>
      </c>
      <c r="O14" s="26" t="s">
        <v>10</v>
      </c>
      <c r="P14" s="34" t="s">
        <v>11</v>
      </c>
      <c r="Q14" s="34" t="s">
        <v>12</v>
      </c>
      <c r="R14" s="34" t="s">
        <v>13</v>
      </c>
      <c r="S14" s="34" t="s">
        <v>14</v>
      </c>
      <c r="T14" s="34" t="s">
        <v>15</v>
      </c>
      <c r="U14" s="34" t="s">
        <v>16</v>
      </c>
      <c r="V14" s="34" t="s">
        <v>17</v>
      </c>
      <c r="W14" s="33" t="s">
        <v>20</v>
      </c>
      <c r="X14" s="33" t="s">
        <v>19</v>
      </c>
    </row>
    <row r="15" spans="1:24" x14ac:dyDescent="0.25">
      <c r="A15" s="1" t="s">
        <v>0</v>
      </c>
      <c r="B15" s="12">
        <v>1</v>
      </c>
      <c r="C15" s="12">
        <v>0</v>
      </c>
      <c r="D15" s="12">
        <v>1</v>
      </c>
      <c r="E15" s="12">
        <v>2</v>
      </c>
      <c r="F15" s="12">
        <v>2</v>
      </c>
      <c r="G15" s="12">
        <v>2</v>
      </c>
      <c r="H15" s="12">
        <v>1</v>
      </c>
      <c r="I15" s="12">
        <v>1</v>
      </c>
      <c r="J15" s="12">
        <v>3</v>
      </c>
      <c r="K15" s="6">
        <f t="shared" ref="K15:K23" si="6">SUM(B15:J15)</f>
        <v>13</v>
      </c>
      <c r="L15" s="13">
        <f>K15*100/68</f>
        <v>19.117647058823529</v>
      </c>
      <c r="M15" s="13"/>
      <c r="N15" s="14">
        <v>65762</v>
      </c>
      <c r="O15" s="14">
        <v>0</v>
      </c>
      <c r="P15" s="16">
        <v>60052</v>
      </c>
      <c r="Q15" s="16">
        <v>42663</v>
      </c>
      <c r="R15" s="16">
        <v>47353</v>
      </c>
      <c r="S15" s="16">
        <v>75522</v>
      </c>
      <c r="T15" s="16">
        <v>59969</v>
      </c>
      <c r="U15" s="16">
        <v>84419</v>
      </c>
      <c r="V15" s="16">
        <v>69610</v>
      </c>
      <c r="W15" s="16">
        <f>SUM(N15:V15)</f>
        <v>505350</v>
      </c>
      <c r="X15" s="35">
        <f>W15*100/18427480</f>
        <v>2.7423717187591574</v>
      </c>
    </row>
    <row r="16" spans="1:24" x14ac:dyDescent="0.25">
      <c r="A16" s="1" t="s">
        <v>1</v>
      </c>
      <c r="B16" s="12">
        <v>0</v>
      </c>
      <c r="C16" s="12">
        <v>0</v>
      </c>
      <c r="D16" s="12">
        <v>1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6">
        <f t="shared" si="6"/>
        <v>1</v>
      </c>
      <c r="L16" s="13">
        <f t="shared" ref="L16:L23" si="7">K16*100/68</f>
        <v>1.4705882352941178</v>
      </c>
      <c r="M16" s="13"/>
      <c r="N16" s="14">
        <v>0</v>
      </c>
      <c r="O16" s="14">
        <v>0</v>
      </c>
      <c r="P16" s="16">
        <v>107280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f t="shared" ref="W16:W23" si="8">SUM(N16:V16)</f>
        <v>107280</v>
      </c>
      <c r="X16" s="35">
        <f t="shared" ref="X16:X23" si="9">W16*100/18427480</f>
        <v>0.5821740140268773</v>
      </c>
    </row>
    <row r="17" spans="1:24" x14ac:dyDescent="0.25">
      <c r="A17" s="1" t="s">
        <v>2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6">
        <f t="shared" si="6"/>
        <v>0</v>
      </c>
      <c r="L17" s="13">
        <f t="shared" si="7"/>
        <v>0</v>
      </c>
      <c r="M17" s="13"/>
      <c r="N17" s="14">
        <v>0</v>
      </c>
      <c r="O17" s="14">
        <v>0</v>
      </c>
      <c r="P17" s="16">
        <v>0</v>
      </c>
      <c r="Q17" s="31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f t="shared" si="8"/>
        <v>0</v>
      </c>
      <c r="X17" s="35">
        <f t="shared" si="9"/>
        <v>0</v>
      </c>
    </row>
    <row r="18" spans="1:24" x14ac:dyDescent="0.25">
      <c r="A18" s="1" t="s">
        <v>3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6">
        <f t="shared" si="6"/>
        <v>0</v>
      </c>
      <c r="L18" s="13">
        <f t="shared" si="7"/>
        <v>0</v>
      </c>
      <c r="M18" s="13"/>
      <c r="N18" s="14">
        <v>0</v>
      </c>
      <c r="O18" s="14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f t="shared" si="8"/>
        <v>0</v>
      </c>
      <c r="X18" s="35">
        <f t="shared" si="9"/>
        <v>0</v>
      </c>
    </row>
    <row r="19" spans="1:24" x14ac:dyDescent="0.25">
      <c r="A19" s="1" t="s">
        <v>21</v>
      </c>
      <c r="B19" s="12">
        <v>0</v>
      </c>
      <c r="C19" s="12">
        <v>0</v>
      </c>
      <c r="D19" s="12">
        <v>0</v>
      </c>
      <c r="E19" s="12">
        <v>1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6">
        <f>SUM(B19:J19)</f>
        <v>1</v>
      </c>
      <c r="L19" s="13">
        <f>K19*100/68</f>
        <v>1.4705882352941178</v>
      </c>
      <c r="M19" s="13"/>
      <c r="N19" s="14">
        <v>0</v>
      </c>
      <c r="O19" s="14">
        <v>0</v>
      </c>
      <c r="P19" s="16">
        <v>0</v>
      </c>
      <c r="Q19" s="16">
        <v>4260740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f t="shared" si="8"/>
        <v>4260740</v>
      </c>
      <c r="X19" s="35">
        <f t="shared" si="9"/>
        <v>23.121663949709891</v>
      </c>
    </row>
    <row r="20" spans="1:24" x14ac:dyDescent="0.25">
      <c r="A20" s="36" t="s">
        <v>22</v>
      </c>
      <c r="B20" s="37">
        <v>2</v>
      </c>
      <c r="C20" s="37">
        <v>1</v>
      </c>
      <c r="D20" s="37">
        <v>4</v>
      </c>
      <c r="E20" s="37">
        <v>2</v>
      </c>
      <c r="F20" s="37">
        <v>2</v>
      </c>
      <c r="G20" s="37">
        <v>3</v>
      </c>
      <c r="H20" s="37">
        <v>2</v>
      </c>
      <c r="I20" s="37">
        <v>5</v>
      </c>
      <c r="J20" s="37">
        <v>4</v>
      </c>
      <c r="K20" s="38">
        <f t="shared" si="6"/>
        <v>25</v>
      </c>
      <c r="L20" s="39">
        <f t="shared" si="7"/>
        <v>36.764705882352942</v>
      </c>
      <c r="M20" s="39"/>
      <c r="N20" s="40">
        <v>802106</v>
      </c>
      <c r="O20" s="40">
        <v>1933333</v>
      </c>
      <c r="P20" s="41">
        <v>1298127</v>
      </c>
      <c r="Q20" s="41">
        <v>1085440</v>
      </c>
      <c r="R20" s="41">
        <v>1574598</v>
      </c>
      <c r="S20" s="41">
        <v>1016380</v>
      </c>
      <c r="T20" s="41">
        <v>959485</v>
      </c>
      <c r="U20" s="41">
        <v>866746</v>
      </c>
      <c r="V20" s="41">
        <v>1276002</v>
      </c>
      <c r="W20" s="41">
        <f t="shared" si="8"/>
        <v>10812217</v>
      </c>
      <c r="X20" s="42">
        <f t="shared" si="9"/>
        <v>58.674419942390386</v>
      </c>
    </row>
    <row r="21" spans="1:24" x14ac:dyDescent="0.25">
      <c r="A21" s="1" t="s">
        <v>4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1</v>
      </c>
      <c r="H21" s="12">
        <v>0</v>
      </c>
      <c r="I21" s="12">
        <v>0</v>
      </c>
      <c r="J21" s="12">
        <v>0</v>
      </c>
      <c r="K21" s="6">
        <f t="shared" si="6"/>
        <v>1</v>
      </c>
      <c r="L21" s="13">
        <f t="shared" si="7"/>
        <v>1.4705882352941178</v>
      </c>
      <c r="M21" s="13"/>
      <c r="N21" s="14">
        <v>0</v>
      </c>
      <c r="O21" s="14">
        <v>0</v>
      </c>
      <c r="P21" s="16">
        <v>0</v>
      </c>
      <c r="Q21" s="16">
        <v>0</v>
      </c>
      <c r="R21" s="16">
        <v>0</v>
      </c>
      <c r="S21" s="16">
        <v>34540</v>
      </c>
      <c r="T21" s="16">
        <v>0</v>
      </c>
      <c r="U21" s="16">
        <v>0</v>
      </c>
      <c r="V21" s="16">
        <v>0</v>
      </c>
      <c r="W21" s="16">
        <f t="shared" si="8"/>
        <v>34540</v>
      </c>
      <c r="X21" s="35">
        <f t="shared" si="9"/>
        <v>0.18743745753624477</v>
      </c>
    </row>
    <row r="22" spans="1:24" x14ac:dyDescent="0.25">
      <c r="A22" s="1" t="s">
        <v>5</v>
      </c>
      <c r="B22" s="12">
        <v>3</v>
      </c>
      <c r="C22" s="12">
        <v>0</v>
      </c>
      <c r="D22" s="12">
        <v>2</v>
      </c>
      <c r="E22" s="12">
        <v>3</v>
      </c>
      <c r="F22" s="12">
        <v>5</v>
      </c>
      <c r="G22" s="12">
        <v>2</v>
      </c>
      <c r="H22" s="12">
        <v>5</v>
      </c>
      <c r="I22" s="12">
        <v>6</v>
      </c>
      <c r="J22" s="12">
        <v>1</v>
      </c>
      <c r="K22" s="6">
        <f t="shared" si="6"/>
        <v>27</v>
      </c>
      <c r="L22" s="13">
        <f t="shared" si="7"/>
        <v>39.705882352941174</v>
      </c>
      <c r="M22" s="13"/>
      <c r="N22" s="14">
        <v>1064504</v>
      </c>
      <c r="O22" s="14">
        <v>0</v>
      </c>
      <c r="P22" s="16">
        <v>183238</v>
      </c>
      <c r="Q22" s="16">
        <v>215621</v>
      </c>
      <c r="R22" s="16">
        <v>339266</v>
      </c>
      <c r="S22" s="16">
        <v>262775</v>
      </c>
      <c r="T22" s="16">
        <v>201302</v>
      </c>
      <c r="U22" s="16">
        <v>327112</v>
      </c>
      <c r="V22" s="16">
        <v>113535</v>
      </c>
      <c r="W22" s="16">
        <f t="shared" si="8"/>
        <v>2707353</v>
      </c>
      <c r="X22" s="35">
        <f t="shared" si="9"/>
        <v>14.691932917577445</v>
      </c>
    </row>
    <row r="23" spans="1:24" x14ac:dyDescent="0.25">
      <c r="A23" s="1" t="s">
        <v>23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f t="shared" si="6"/>
        <v>0</v>
      </c>
      <c r="L23" s="13">
        <f t="shared" si="7"/>
        <v>0</v>
      </c>
      <c r="M23" s="13"/>
      <c r="N23" s="43">
        <v>0</v>
      </c>
      <c r="O23" s="43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f t="shared" si="8"/>
        <v>0</v>
      </c>
      <c r="X23" s="35">
        <f t="shared" si="9"/>
        <v>0</v>
      </c>
    </row>
    <row r="24" spans="1:24" x14ac:dyDescent="0.25">
      <c r="A24" s="1"/>
      <c r="B24" s="6">
        <f t="shared" ref="B24:J24" si="10">SUM(B15:B23)</f>
        <v>6</v>
      </c>
      <c r="C24" s="6">
        <f t="shared" si="10"/>
        <v>1</v>
      </c>
      <c r="D24" s="6">
        <f t="shared" si="10"/>
        <v>8</v>
      </c>
      <c r="E24" s="6">
        <f t="shared" si="10"/>
        <v>8</v>
      </c>
      <c r="F24" s="6">
        <f t="shared" si="10"/>
        <v>9</v>
      </c>
      <c r="G24" s="6">
        <f t="shared" si="10"/>
        <v>8</v>
      </c>
      <c r="H24" s="6">
        <f t="shared" si="10"/>
        <v>8</v>
      </c>
      <c r="I24" s="6">
        <f t="shared" si="10"/>
        <v>12</v>
      </c>
      <c r="J24" s="6">
        <f t="shared" si="10"/>
        <v>8</v>
      </c>
      <c r="K24" s="32">
        <f>SUM(K15:K23)</f>
        <v>68</v>
      </c>
      <c r="L24" s="28">
        <f>SUM(L15:L23)</f>
        <v>100</v>
      </c>
      <c r="M24" s="28"/>
      <c r="N24" s="44">
        <f>SUM(N15:N23)</f>
        <v>1932372</v>
      </c>
      <c r="O24" s="44">
        <f t="shared" ref="O24:X24" si="11">SUM(O15:O23)</f>
        <v>1933333</v>
      </c>
      <c r="P24" s="44">
        <f t="shared" si="11"/>
        <v>1648697</v>
      </c>
      <c r="Q24" s="44">
        <f t="shared" si="11"/>
        <v>5604464</v>
      </c>
      <c r="R24" s="44">
        <f t="shared" si="11"/>
        <v>1961217</v>
      </c>
      <c r="S24" s="44">
        <f t="shared" si="11"/>
        <v>1389217</v>
      </c>
      <c r="T24" s="44">
        <f t="shared" si="11"/>
        <v>1220756</v>
      </c>
      <c r="U24" s="44">
        <f t="shared" si="11"/>
        <v>1278277</v>
      </c>
      <c r="V24" s="44">
        <f t="shared" si="11"/>
        <v>1459147</v>
      </c>
      <c r="W24" s="44">
        <f t="shared" si="11"/>
        <v>18427480</v>
      </c>
      <c r="X24" s="44">
        <f t="shared" si="11"/>
        <v>100</v>
      </c>
    </row>
    <row r="25" spans="1:24" x14ac:dyDescent="0.25">
      <c r="N25" s="31"/>
      <c r="O25" s="31"/>
      <c r="P25" s="31"/>
      <c r="Q25" s="31"/>
      <c r="R25" s="31"/>
      <c r="S25" s="31"/>
      <c r="T25" s="31"/>
      <c r="U25" s="31"/>
      <c r="V25" s="31"/>
      <c r="W25" s="31"/>
    </row>
    <row r="26" spans="1:24" x14ac:dyDescent="0.25">
      <c r="A26" s="45">
        <v>2015</v>
      </c>
      <c r="B26" s="5" t="s">
        <v>9</v>
      </c>
      <c r="C26" s="5" t="s">
        <v>10</v>
      </c>
      <c r="D26" s="5" t="s">
        <v>11</v>
      </c>
      <c r="E26" s="5" t="s">
        <v>12</v>
      </c>
      <c r="F26" s="5" t="s">
        <v>13</v>
      </c>
      <c r="G26" s="5" t="s">
        <v>14</v>
      </c>
      <c r="H26" s="5" t="s">
        <v>15</v>
      </c>
      <c r="I26" s="5" t="s">
        <v>16</v>
      </c>
      <c r="J26" s="5" t="s">
        <v>17</v>
      </c>
      <c r="K26" s="33" t="s">
        <v>18</v>
      </c>
      <c r="L26" s="33" t="s">
        <v>19</v>
      </c>
      <c r="M26" s="33"/>
      <c r="N26" s="14" t="s">
        <v>9</v>
      </c>
      <c r="O26" s="15" t="s">
        <v>10</v>
      </c>
      <c r="P26" s="14" t="s">
        <v>11</v>
      </c>
      <c r="Q26" s="14" t="s">
        <v>12</v>
      </c>
      <c r="R26" s="14" t="s">
        <v>13</v>
      </c>
      <c r="S26" s="14" t="s">
        <v>14</v>
      </c>
      <c r="T26" s="14" t="s">
        <v>15</v>
      </c>
      <c r="U26" s="14" t="s">
        <v>16</v>
      </c>
      <c r="V26" s="14" t="s">
        <v>17</v>
      </c>
      <c r="W26" s="33" t="s">
        <v>20</v>
      </c>
      <c r="X26" s="33" t="s">
        <v>19</v>
      </c>
    </row>
    <row r="27" spans="1:24" x14ac:dyDescent="0.25">
      <c r="A27" s="1" t="s">
        <v>0</v>
      </c>
      <c r="B27" s="12">
        <v>1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2</v>
      </c>
      <c r="I27" s="12">
        <v>0</v>
      </c>
      <c r="J27" s="12">
        <v>0</v>
      </c>
      <c r="K27" s="6">
        <f t="shared" ref="K27:K35" si="12">SUM(B27:J27)</f>
        <v>3</v>
      </c>
      <c r="L27" s="46">
        <f>K27*100/67</f>
        <v>4.4776119402985071</v>
      </c>
      <c r="M27" s="46"/>
      <c r="N27" s="14">
        <v>23390</v>
      </c>
      <c r="O27" s="15">
        <v>0</v>
      </c>
      <c r="P27" s="16">
        <v>0</v>
      </c>
      <c r="Q27" s="16">
        <v>0</v>
      </c>
      <c r="R27" s="16">
        <v>0</v>
      </c>
      <c r="S27" s="16">
        <v>0</v>
      </c>
      <c r="T27" s="16">
        <v>106776</v>
      </c>
      <c r="U27" s="16">
        <v>0</v>
      </c>
      <c r="V27" s="16">
        <v>0</v>
      </c>
      <c r="W27" s="16">
        <f>SUM(N27:V27)</f>
        <v>130166</v>
      </c>
      <c r="X27" s="47">
        <f>W27*100/18432320</f>
        <v>0.70618348639780559</v>
      </c>
    </row>
    <row r="28" spans="1:24" x14ac:dyDescent="0.25">
      <c r="A28" s="1" t="s">
        <v>1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6">
        <f t="shared" si="12"/>
        <v>0</v>
      </c>
      <c r="L28" s="46">
        <f t="shared" ref="L28:L35" si="13">K28*100/67</f>
        <v>0</v>
      </c>
      <c r="M28" s="46"/>
      <c r="N28" s="14">
        <v>0</v>
      </c>
      <c r="O28" s="1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f t="shared" ref="W28:W35" si="14">SUM(N28:V28)</f>
        <v>0</v>
      </c>
      <c r="X28" s="47">
        <f t="shared" ref="X28:X35" si="15">W28*100/18432320</f>
        <v>0</v>
      </c>
    </row>
    <row r="29" spans="1:24" x14ac:dyDescent="0.25">
      <c r="A29" s="1" t="s">
        <v>2</v>
      </c>
      <c r="B29" s="12">
        <v>1</v>
      </c>
      <c r="C29" s="12">
        <v>0</v>
      </c>
      <c r="D29" s="12">
        <v>0</v>
      </c>
      <c r="E29" s="12">
        <v>1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6">
        <f t="shared" si="12"/>
        <v>2</v>
      </c>
      <c r="L29" s="46">
        <f t="shared" si="13"/>
        <v>2.9850746268656718</v>
      </c>
      <c r="M29" s="46"/>
      <c r="N29" s="14">
        <v>43740</v>
      </c>
      <c r="O29" s="15">
        <v>0</v>
      </c>
      <c r="P29" s="16">
        <v>0</v>
      </c>
      <c r="Q29" s="16">
        <v>43740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f t="shared" si="14"/>
        <v>87480</v>
      </c>
      <c r="X29" s="47">
        <f t="shared" si="15"/>
        <v>0.47460113539695492</v>
      </c>
    </row>
    <row r="30" spans="1:24" x14ac:dyDescent="0.25">
      <c r="A30" s="1" t="s">
        <v>3</v>
      </c>
      <c r="B30" s="12">
        <v>0</v>
      </c>
      <c r="C30" s="12">
        <v>0</v>
      </c>
      <c r="D30" s="12">
        <v>0</v>
      </c>
      <c r="E30" s="12">
        <v>1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6">
        <f t="shared" si="12"/>
        <v>1</v>
      </c>
      <c r="L30" s="46">
        <f t="shared" si="13"/>
        <v>1.4925373134328359</v>
      </c>
      <c r="M30" s="46"/>
      <c r="N30" s="14">
        <v>0</v>
      </c>
      <c r="O30" s="15">
        <v>0</v>
      </c>
      <c r="P30" s="16">
        <v>0</v>
      </c>
      <c r="Q30" s="16">
        <v>396788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f t="shared" si="14"/>
        <v>396788</v>
      </c>
      <c r="X30" s="47">
        <f t="shared" si="15"/>
        <v>2.152675300776028</v>
      </c>
    </row>
    <row r="31" spans="1:24" x14ac:dyDescent="0.25">
      <c r="A31" s="1" t="s">
        <v>21</v>
      </c>
      <c r="B31" s="12">
        <v>4</v>
      </c>
      <c r="C31" s="12">
        <v>4</v>
      </c>
      <c r="D31" s="12">
        <v>2</v>
      </c>
      <c r="E31" s="12">
        <v>0</v>
      </c>
      <c r="F31" s="12">
        <v>2</v>
      </c>
      <c r="G31" s="12">
        <v>2</v>
      </c>
      <c r="H31" s="12">
        <v>2</v>
      </c>
      <c r="I31" s="12">
        <v>0</v>
      </c>
      <c r="J31" s="12">
        <v>0</v>
      </c>
      <c r="K31" s="6">
        <f>SUM(B31:J31)</f>
        <v>16</v>
      </c>
      <c r="L31" s="46">
        <f t="shared" si="13"/>
        <v>23.880597014925375</v>
      </c>
      <c r="M31" s="46"/>
      <c r="N31" s="14">
        <v>602249</v>
      </c>
      <c r="O31" s="15">
        <v>4354550</v>
      </c>
      <c r="P31" s="16">
        <v>1268859</v>
      </c>
      <c r="Q31" s="16">
        <v>0</v>
      </c>
      <c r="R31" s="16">
        <v>315658</v>
      </c>
      <c r="S31" s="16">
        <v>384330</v>
      </c>
      <c r="T31" s="16">
        <v>488698</v>
      </c>
      <c r="U31" s="16">
        <v>0</v>
      </c>
      <c r="V31" s="16">
        <v>0</v>
      </c>
      <c r="W31" s="16">
        <f t="shared" si="14"/>
        <v>7414344</v>
      </c>
      <c r="X31" s="47">
        <f t="shared" si="15"/>
        <v>40.224692279647925</v>
      </c>
    </row>
    <row r="32" spans="1:24" x14ac:dyDescent="0.25">
      <c r="A32" s="1" t="s">
        <v>22</v>
      </c>
      <c r="B32" s="12">
        <v>1</v>
      </c>
      <c r="C32" s="12">
        <v>0</v>
      </c>
      <c r="D32" s="12">
        <v>0</v>
      </c>
      <c r="E32" s="12">
        <v>3</v>
      </c>
      <c r="F32" s="12">
        <v>4</v>
      </c>
      <c r="G32" s="12">
        <v>0</v>
      </c>
      <c r="H32" s="12">
        <v>1</v>
      </c>
      <c r="I32" s="12">
        <v>1</v>
      </c>
      <c r="J32" s="12">
        <v>2</v>
      </c>
      <c r="K32" s="6">
        <f t="shared" si="12"/>
        <v>12</v>
      </c>
      <c r="L32" s="46">
        <f t="shared" si="13"/>
        <v>17.910447761194028</v>
      </c>
      <c r="M32" s="46"/>
      <c r="N32" s="14">
        <v>69600</v>
      </c>
      <c r="O32" s="15">
        <v>0</v>
      </c>
      <c r="P32" s="16">
        <v>0</v>
      </c>
      <c r="Q32" s="16">
        <v>152942</v>
      </c>
      <c r="R32" s="16">
        <v>885839</v>
      </c>
      <c r="S32" s="16">
        <v>0</v>
      </c>
      <c r="T32" s="16">
        <v>125169</v>
      </c>
      <c r="U32" s="16">
        <v>48381</v>
      </c>
      <c r="V32" s="16">
        <v>122676</v>
      </c>
      <c r="W32" s="16">
        <f t="shared" si="14"/>
        <v>1404607</v>
      </c>
      <c r="X32" s="47">
        <f t="shared" si="15"/>
        <v>7.6203483880488188</v>
      </c>
    </row>
    <row r="33" spans="1:24" x14ac:dyDescent="0.25">
      <c r="A33" s="1" t="s">
        <v>4</v>
      </c>
      <c r="B33" s="12">
        <v>3</v>
      </c>
      <c r="C33" s="12">
        <v>1</v>
      </c>
      <c r="D33" s="12">
        <v>3</v>
      </c>
      <c r="E33" s="12">
        <v>1</v>
      </c>
      <c r="F33" s="12">
        <v>2</v>
      </c>
      <c r="G33" s="12">
        <v>0</v>
      </c>
      <c r="H33" s="12">
        <v>1</v>
      </c>
      <c r="I33" s="12">
        <v>0</v>
      </c>
      <c r="J33" s="12">
        <v>0</v>
      </c>
      <c r="K33" s="6">
        <f t="shared" si="12"/>
        <v>11</v>
      </c>
      <c r="L33" s="46">
        <f t="shared" si="13"/>
        <v>16.417910447761194</v>
      </c>
      <c r="M33" s="46"/>
      <c r="N33" s="14">
        <v>143520</v>
      </c>
      <c r="O33" s="15">
        <v>88980</v>
      </c>
      <c r="P33" s="16">
        <v>265540</v>
      </c>
      <c r="Q33" s="16">
        <v>59320</v>
      </c>
      <c r="R33" s="16">
        <v>89660</v>
      </c>
      <c r="S33" s="16">
        <v>0</v>
      </c>
      <c r="T33" s="16">
        <v>59320</v>
      </c>
      <c r="U33" s="16">
        <v>0</v>
      </c>
      <c r="V33" s="16">
        <v>0</v>
      </c>
      <c r="W33" s="16">
        <f t="shared" si="14"/>
        <v>706340</v>
      </c>
      <c r="X33" s="47">
        <f t="shared" si="15"/>
        <v>3.8320732278953491</v>
      </c>
    </row>
    <row r="34" spans="1:24" x14ac:dyDescent="0.25">
      <c r="A34" s="48" t="s">
        <v>5</v>
      </c>
      <c r="B34" s="49">
        <v>3</v>
      </c>
      <c r="C34" s="49">
        <v>0</v>
      </c>
      <c r="D34" s="49">
        <v>2</v>
      </c>
      <c r="E34" s="49">
        <v>6</v>
      </c>
      <c r="F34" s="49">
        <v>5</v>
      </c>
      <c r="G34" s="49">
        <v>1</v>
      </c>
      <c r="H34" s="49">
        <v>3</v>
      </c>
      <c r="I34" s="49">
        <v>1</v>
      </c>
      <c r="J34" s="49">
        <v>1</v>
      </c>
      <c r="K34" s="50">
        <f t="shared" si="12"/>
        <v>22</v>
      </c>
      <c r="L34" s="51">
        <f t="shared" si="13"/>
        <v>32.835820895522389</v>
      </c>
      <c r="M34" s="51"/>
      <c r="N34" s="52">
        <v>1147923</v>
      </c>
      <c r="O34" s="53">
        <v>0</v>
      </c>
      <c r="P34" s="54">
        <v>485344</v>
      </c>
      <c r="Q34" s="54">
        <v>1102380</v>
      </c>
      <c r="R34" s="54">
        <v>1136442</v>
      </c>
      <c r="S34" s="54">
        <v>1385021</v>
      </c>
      <c r="T34" s="54">
        <v>855376</v>
      </c>
      <c r="U34" s="54">
        <v>1636724</v>
      </c>
      <c r="V34" s="54">
        <v>543385</v>
      </c>
      <c r="W34" s="54">
        <f t="shared" si="14"/>
        <v>8292595</v>
      </c>
      <c r="X34" s="51">
        <f t="shared" si="15"/>
        <v>44.989426181837118</v>
      </c>
    </row>
    <row r="35" spans="1:24" x14ac:dyDescent="0.25">
      <c r="A35" s="1" t="s">
        <v>23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6">
        <f t="shared" si="12"/>
        <v>0</v>
      </c>
      <c r="L35" s="46">
        <f t="shared" si="13"/>
        <v>0</v>
      </c>
      <c r="M35" s="46"/>
      <c r="N35" s="14">
        <v>0</v>
      </c>
      <c r="O35" s="26">
        <v>0</v>
      </c>
      <c r="P35" s="16">
        <v>0</v>
      </c>
      <c r="Q35" s="16"/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f t="shared" si="14"/>
        <v>0</v>
      </c>
      <c r="X35" s="47">
        <f t="shared" si="15"/>
        <v>0</v>
      </c>
    </row>
    <row r="36" spans="1:24" x14ac:dyDescent="0.25">
      <c r="A36" s="1"/>
      <c r="B36" s="6">
        <f t="shared" ref="B36:J36" si="16">SUM(B27:B35)</f>
        <v>13</v>
      </c>
      <c r="C36" s="6">
        <f t="shared" si="16"/>
        <v>5</v>
      </c>
      <c r="D36" s="6">
        <f t="shared" si="16"/>
        <v>7</v>
      </c>
      <c r="E36" s="6">
        <f t="shared" si="16"/>
        <v>12</v>
      </c>
      <c r="F36" s="6">
        <f t="shared" si="16"/>
        <v>13</v>
      </c>
      <c r="G36" s="6">
        <f t="shared" si="16"/>
        <v>3</v>
      </c>
      <c r="H36" s="6">
        <f t="shared" si="16"/>
        <v>9</v>
      </c>
      <c r="I36" s="6">
        <f t="shared" si="16"/>
        <v>2</v>
      </c>
      <c r="J36" s="6">
        <f t="shared" si="16"/>
        <v>3</v>
      </c>
      <c r="K36" s="50">
        <f>SUM(K27:K35)</f>
        <v>67</v>
      </c>
      <c r="L36" s="6">
        <f>SUM(L27:L35)</f>
        <v>100</v>
      </c>
      <c r="M36" s="28"/>
      <c r="N36" s="29">
        <f>SUM(N27:N35)</f>
        <v>2030422</v>
      </c>
      <c r="O36" s="29">
        <f t="shared" ref="O36:W36" si="17">SUM(O27:O35)</f>
        <v>4443530</v>
      </c>
      <c r="P36" s="29">
        <f t="shared" si="17"/>
        <v>2019743</v>
      </c>
      <c r="Q36" s="29">
        <f t="shared" si="17"/>
        <v>1755170</v>
      </c>
      <c r="R36" s="29">
        <f t="shared" si="17"/>
        <v>2427599</v>
      </c>
      <c r="S36" s="29">
        <f t="shared" si="17"/>
        <v>1769351</v>
      </c>
      <c r="T36" s="29">
        <f t="shared" si="17"/>
        <v>1635339</v>
      </c>
      <c r="U36" s="29">
        <f t="shared" si="17"/>
        <v>1685105</v>
      </c>
      <c r="V36" s="29">
        <f t="shared" si="17"/>
        <v>666061</v>
      </c>
      <c r="W36" s="29">
        <f t="shared" si="17"/>
        <v>18432320</v>
      </c>
      <c r="X36" s="55">
        <f>SUM(X27:X35)</f>
        <v>100</v>
      </c>
    </row>
    <row r="37" spans="1:24" x14ac:dyDescent="0.25">
      <c r="N37" s="31"/>
      <c r="O37" s="31"/>
      <c r="P37" s="31"/>
      <c r="Q37" s="31"/>
      <c r="R37" s="31"/>
      <c r="S37" s="31"/>
      <c r="T37" s="31"/>
      <c r="U37" s="31"/>
      <c r="V37" s="31"/>
      <c r="W37" s="31"/>
    </row>
    <row r="38" spans="1:24" x14ac:dyDescent="0.25">
      <c r="A38" s="56">
        <v>2016</v>
      </c>
      <c r="B38" s="5" t="s">
        <v>9</v>
      </c>
      <c r="C38" s="5" t="s">
        <v>10</v>
      </c>
      <c r="D38" s="5" t="s">
        <v>11</v>
      </c>
      <c r="E38" s="5" t="s">
        <v>12</v>
      </c>
      <c r="F38" s="5" t="s">
        <v>13</v>
      </c>
      <c r="G38" s="5" t="s">
        <v>14</v>
      </c>
      <c r="H38" s="5" t="s">
        <v>15</v>
      </c>
      <c r="I38" s="5" t="s">
        <v>16</v>
      </c>
      <c r="J38" s="5" t="s">
        <v>17</v>
      </c>
      <c r="K38" s="33" t="s">
        <v>18</v>
      </c>
      <c r="L38" s="33" t="s">
        <v>19</v>
      </c>
      <c r="M38" s="33"/>
      <c r="N38" s="14" t="s">
        <v>9</v>
      </c>
      <c r="O38" s="15" t="s">
        <v>10</v>
      </c>
      <c r="P38" s="14" t="s">
        <v>11</v>
      </c>
      <c r="Q38" s="14" t="s">
        <v>12</v>
      </c>
      <c r="R38" s="14" t="s">
        <v>13</v>
      </c>
      <c r="S38" s="14" t="s">
        <v>14</v>
      </c>
      <c r="T38" s="14" t="s">
        <v>15</v>
      </c>
      <c r="U38" s="14" t="s">
        <v>16</v>
      </c>
      <c r="V38" s="14" t="s">
        <v>17</v>
      </c>
      <c r="W38" s="33" t="s">
        <v>20</v>
      </c>
      <c r="X38" s="33" t="s">
        <v>19</v>
      </c>
    </row>
    <row r="39" spans="1:24" x14ac:dyDescent="0.25">
      <c r="A39" s="1" t="s">
        <v>0</v>
      </c>
      <c r="B39" s="12">
        <v>0</v>
      </c>
      <c r="C39" s="12">
        <v>0</v>
      </c>
      <c r="D39" s="12">
        <v>1</v>
      </c>
      <c r="E39" s="12">
        <v>0</v>
      </c>
      <c r="F39" s="12">
        <v>0</v>
      </c>
      <c r="G39" s="12">
        <v>1</v>
      </c>
      <c r="H39" s="12">
        <v>1</v>
      </c>
      <c r="I39" s="12">
        <v>1</v>
      </c>
      <c r="J39" s="12">
        <v>2</v>
      </c>
      <c r="K39" s="6">
        <f t="shared" ref="K39:K47" si="18">SUM(B39:J39)</f>
        <v>6</v>
      </c>
      <c r="L39" s="46">
        <f>K39*100/63</f>
        <v>9.5238095238095237</v>
      </c>
      <c r="M39" s="46"/>
      <c r="N39" s="14">
        <v>0</v>
      </c>
      <c r="O39" s="15">
        <v>0</v>
      </c>
      <c r="P39" s="16">
        <v>64450</v>
      </c>
      <c r="Q39" s="16">
        <v>0</v>
      </c>
      <c r="R39" s="16">
        <v>0</v>
      </c>
      <c r="S39" s="16">
        <v>41600</v>
      </c>
      <c r="T39" s="16">
        <v>39600</v>
      </c>
      <c r="U39" s="16">
        <v>39600</v>
      </c>
      <c r="V39" s="16">
        <v>128400</v>
      </c>
      <c r="W39" s="16">
        <f>SUM(N39:V39)</f>
        <v>313650</v>
      </c>
      <c r="X39" s="35">
        <f>W39*100/28097619</f>
        <v>1.1162867572515665</v>
      </c>
    </row>
    <row r="40" spans="1:24" x14ac:dyDescent="0.25">
      <c r="A40" s="1" t="s">
        <v>1</v>
      </c>
      <c r="B40" s="12">
        <v>0</v>
      </c>
      <c r="C40" s="12">
        <v>0</v>
      </c>
      <c r="D40" s="12">
        <v>0</v>
      </c>
      <c r="E40" s="12">
        <v>1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6">
        <f t="shared" si="18"/>
        <v>1</v>
      </c>
      <c r="L40" s="46">
        <f t="shared" ref="L40:L47" si="19">K40*100/63</f>
        <v>1.5873015873015872</v>
      </c>
      <c r="M40" s="46"/>
      <c r="N40" s="14">
        <v>0</v>
      </c>
      <c r="O40" s="15">
        <v>0</v>
      </c>
      <c r="P40" s="16">
        <v>0</v>
      </c>
      <c r="Q40" s="16">
        <v>156790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f t="shared" ref="W40:W47" si="20">SUM(N40:V40)</f>
        <v>156790</v>
      </c>
      <c r="X40" s="35">
        <f t="shared" ref="X40:X47" si="21">W40*100/28097619</f>
        <v>0.55801881291080213</v>
      </c>
    </row>
    <row r="41" spans="1:24" x14ac:dyDescent="0.25">
      <c r="A41" s="1" t="s">
        <v>2</v>
      </c>
      <c r="B41" s="12">
        <v>0</v>
      </c>
      <c r="C41" s="12">
        <v>0</v>
      </c>
      <c r="D41" s="12">
        <v>0</v>
      </c>
      <c r="E41" s="12">
        <v>0</v>
      </c>
      <c r="F41" s="12">
        <v>1</v>
      </c>
      <c r="G41" s="12">
        <v>0</v>
      </c>
      <c r="H41" s="12">
        <v>0</v>
      </c>
      <c r="I41" s="12">
        <v>0</v>
      </c>
      <c r="J41" s="12">
        <v>0</v>
      </c>
      <c r="K41" s="6">
        <f t="shared" si="18"/>
        <v>1</v>
      </c>
      <c r="L41" s="46">
        <f t="shared" si="19"/>
        <v>1.5873015873015872</v>
      </c>
      <c r="M41" s="46"/>
      <c r="N41" s="14">
        <v>0</v>
      </c>
      <c r="O41" s="15">
        <v>0</v>
      </c>
      <c r="P41" s="16">
        <v>0</v>
      </c>
      <c r="Q41" s="16"/>
      <c r="R41" s="16">
        <v>1699628</v>
      </c>
      <c r="S41" s="16">
        <v>0</v>
      </c>
      <c r="T41" s="16">
        <v>0</v>
      </c>
      <c r="U41" s="16">
        <v>0</v>
      </c>
      <c r="V41" s="16">
        <v>0</v>
      </c>
      <c r="W41" s="16">
        <f t="shared" si="20"/>
        <v>1699628</v>
      </c>
      <c r="X41" s="35">
        <f t="shared" si="21"/>
        <v>6.0490107720515391</v>
      </c>
    </row>
    <row r="42" spans="1:24" x14ac:dyDescent="0.25">
      <c r="A42" s="1" t="s">
        <v>3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2">
        <v>1</v>
      </c>
      <c r="H42" s="12">
        <v>0</v>
      </c>
      <c r="I42" s="12">
        <v>0</v>
      </c>
      <c r="J42" s="12">
        <v>0</v>
      </c>
      <c r="K42" s="6">
        <f t="shared" si="18"/>
        <v>1</v>
      </c>
      <c r="L42" s="46">
        <f t="shared" si="19"/>
        <v>1.5873015873015872</v>
      </c>
      <c r="M42" s="46"/>
      <c r="N42" s="14">
        <v>0</v>
      </c>
      <c r="O42" s="15">
        <v>0</v>
      </c>
      <c r="P42" s="16">
        <v>0</v>
      </c>
      <c r="Q42" s="16"/>
      <c r="R42" s="16">
        <v>0</v>
      </c>
      <c r="S42" s="16">
        <v>150000</v>
      </c>
      <c r="T42" s="16">
        <v>0</v>
      </c>
      <c r="U42" s="16">
        <v>0</v>
      </c>
      <c r="V42" s="16">
        <v>0</v>
      </c>
      <c r="W42" s="16">
        <f t="shared" si="20"/>
        <v>150000</v>
      </c>
      <c r="X42" s="35">
        <f t="shared" si="21"/>
        <v>0.53385306420447942</v>
      </c>
    </row>
    <row r="43" spans="1:24" x14ac:dyDescent="0.25">
      <c r="A43" s="57" t="s">
        <v>21</v>
      </c>
      <c r="B43" s="58">
        <v>2</v>
      </c>
      <c r="C43" s="58">
        <v>3</v>
      </c>
      <c r="D43" s="58">
        <v>4</v>
      </c>
      <c r="E43" s="58">
        <v>2</v>
      </c>
      <c r="F43" s="58">
        <v>3</v>
      </c>
      <c r="G43" s="58">
        <v>1</v>
      </c>
      <c r="H43" s="58">
        <v>1</v>
      </c>
      <c r="I43" s="58">
        <v>4</v>
      </c>
      <c r="J43" s="58">
        <v>3</v>
      </c>
      <c r="K43" s="59">
        <f t="shared" si="18"/>
        <v>23</v>
      </c>
      <c r="L43" s="60">
        <f t="shared" si="19"/>
        <v>36.507936507936506</v>
      </c>
      <c r="M43" s="60"/>
      <c r="N43" s="61">
        <v>1511156</v>
      </c>
      <c r="O43" s="62">
        <v>3700673</v>
      </c>
      <c r="P43" s="63">
        <v>2131921</v>
      </c>
      <c r="Q43" s="63">
        <v>2695363</v>
      </c>
      <c r="R43" s="63">
        <v>1312398</v>
      </c>
      <c r="S43" s="63">
        <v>648372</v>
      </c>
      <c r="T43" s="63">
        <v>849371</v>
      </c>
      <c r="U43" s="63">
        <v>1728715</v>
      </c>
      <c r="V43" s="63">
        <v>2182790</v>
      </c>
      <c r="W43" s="63">
        <f t="shared" si="20"/>
        <v>16760759</v>
      </c>
      <c r="X43" s="60">
        <f t="shared" si="21"/>
        <v>59.651883670285372</v>
      </c>
    </row>
    <row r="44" spans="1:24" x14ac:dyDescent="0.25">
      <c r="A44" s="1" t="s">
        <v>22</v>
      </c>
      <c r="B44" s="12">
        <v>1</v>
      </c>
      <c r="C44" s="12">
        <v>0</v>
      </c>
      <c r="D44" s="12">
        <v>3</v>
      </c>
      <c r="E44" s="12">
        <v>0</v>
      </c>
      <c r="F44" s="12">
        <v>1</v>
      </c>
      <c r="G44" s="12">
        <v>2</v>
      </c>
      <c r="H44" s="12">
        <v>2</v>
      </c>
      <c r="I44" s="12">
        <v>0</v>
      </c>
      <c r="J44" s="12">
        <v>1</v>
      </c>
      <c r="K44" s="6">
        <f t="shared" si="18"/>
        <v>10</v>
      </c>
      <c r="L44" s="46">
        <f t="shared" si="19"/>
        <v>15.873015873015873</v>
      </c>
      <c r="M44" s="46"/>
      <c r="N44" s="14">
        <v>119790</v>
      </c>
      <c r="O44" s="15">
        <v>0</v>
      </c>
      <c r="P44" s="16">
        <v>1106298</v>
      </c>
      <c r="Q44" s="16">
        <v>0</v>
      </c>
      <c r="R44" s="16">
        <v>21200</v>
      </c>
      <c r="S44" s="16">
        <v>530852</v>
      </c>
      <c r="T44" s="16">
        <v>1039872</v>
      </c>
      <c r="U44" s="16">
        <v>0</v>
      </c>
      <c r="V44" s="16">
        <v>316750</v>
      </c>
      <c r="W44" s="16">
        <f t="shared" si="20"/>
        <v>3134762</v>
      </c>
      <c r="X44" s="35">
        <f t="shared" si="21"/>
        <v>11.156681995011748</v>
      </c>
    </row>
    <row r="45" spans="1:24" x14ac:dyDescent="0.25">
      <c r="A45" s="1" t="s">
        <v>4</v>
      </c>
      <c r="B45" s="12">
        <v>1</v>
      </c>
      <c r="C45" s="12">
        <v>0</v>
      </c>
      <c r="D45" s="12">
        <v>1</v>
      </c>
      <c r="E45" s="12">
        <v>1</v>
      </c>
      <c r="F45" s="12">
        <v>0</v>
      </c>
      <c r="G45" s="12">
        <v>2</v>
      </c>
      <c r="H45" s="12">
        <v>2</v>
      </c>
      <c r="I45" s="12">
        <v>1</v>
      </c>
      <c r="J45" s="12">
        <v>0</v>
      </c>
      <c r="K45" s="6">
        <f t="shared" si="18"/>
        <v>8</v>
      </c>
      <c r="L45" s="46">
        <f t="shared" si="19"/>
        <v>12.698412698412698</v>
      </c>
      <c r="M45" s="46"/>
      <c r="N45" s="14">
        <v>1591192</v>
      </c>
      <c r="O45" s="15">
        <v>0</v>
      </c>
      <c r="P45" s="16">
        <v>29917</v>
      </c>
      <c r="Q45" s="16">
        <v>0</v>
      </c>
      <c r="R45" s="16">
        <v>0</v>
      </c>
      <c r="S45" s="16">
        <v>27900</v>
      </c>
      <c r="T45" s="31">
        <v>0</v>
      </c>
      <c r="U45" s="16">
        <v>81636</v>
      </c>
      <c r="V45" s="16">
        <v>0</v>
      </c>
      <c r="W45" s="16">
        <f t="shared" si="20"/>
        <v>1730645</v>
      </c>
      <c r="X45" s="35">
        <f t="shared" si="21"/>
        <v>6.1594009086677417</v>
      </c>
    </row>
    <row r="46" spans="1:24" x14ac:dyDescent="0.25">
      <c r="A46" s="1" t="s">
        <v>5</v>
      </c>
      <c r="B46" s="12">
        <v>1</v>
      </c>
      <c r="C46" s="12">
        <v>1</v>
      </c>
      <c r="D46" s="12">
        <v>1</v>
      </c>
      <c r="E46" s="12">
        <v>1</v>
      </c>
      <c r="F46" s="12">
        <v>2</v>
      </c>
      <c r="G46" s="12">
        <v>3</v>
      </c>
      <c r="H46" s="12">
        <v>0</v>
      </c>
      <c r="I46" s="12">
        <v>2</v>
      </c>
      <c r="J46" s="12">
        <v>1</v>
      </c>
      <c r="K46" s="6">
        <f t="shared" si="18"/>
        <v>12</v>
      </c>
      <c r="L46" s="46">
        <f t="shared" si="19"/>
        <v>19.047619047619047</v>
      </c>
      <c r="M46" s="46"/>
      <c r="N46" s="14">
        <v>131881</v>
      </c>
      <c r="O46" s="15">
        <v>23690</v>
      </c>
      <c r="P46" s="16">
        <v>10991</v>
      </c>
      <c r="Q46" s="16">
        <v>501325</v>
      </c>
      <c r="R46" s="16">
        <v>437101</v>
      </c>
      <c r="S46" s="16">
        <v>1053551</v>
      </c>
      <c r="T46" s="16">
        <v>274224</v>
      </c>
      <c r="U46" s="16">
        <v>948161</v>
      </c>
      <c r="V46" s="16">
        <v>605000</v>
      </c>
      <c r="W46" s="16">
        <f t="shared" si="20"/>
        <v>3985924</v>
      </c>
      <c r="X46" s="35">
        <f t="shared" si="21"/>
        <v>14.185984940574501</v>
      </c>
    </row>
    <row r="47" spans="1:24" x14ac:dyDescent="0.25">
      <c r="A47" s="1" t="s">
        <v>23</v>
      </c>
      <c r="B47" s="12">
        <v>1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6">
        <f t="shared" si="18"/>
        <v>1</v>
      </c>
      <c r="L47" s="46">
        <f t="shared" si="19"/>
        <v>1.5873015873015872</v>
      </c>
      <c r="M47" s="46"/>
      <c r="N47" s="14">
        <v>165461</v>
      </c>
      <c r="O47" s="2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f t="shared" si="20"/>
        <v>165461</v>
      </c>
      <c r="X47" s="35">
        <f t="shared" si="21"/>
        <v>0.58887907904224912</v>
      </c>
    </row>
    <row r="48" spans="1:24" x14ac:dyDescent="0.25">
      <c r="A48" s="1" t="s">
        <v>24</v>
      </c>
      <c r="B48" s="12"/>
      <c r="C48" s="12"/>
      <c r="D48" s="12"/>
      <c r="E48" s="12"/>
      <c r="F48" s="12"/>
      <c r="G48" s="12"/>
      <c r="H48" s="12"/>
      <c r="I48" s="12"/>
      <c r="J48" s="12"/>
      <c r="K48" s="6">
        <v>3</v>
      </c>
      <c r="L48" s="46"/>
      <c r="M48" s="13"/>
      <c r="N48" s="15"/>
      <c r="O48" s="26"/>
      <c r="P48" s="103"/>
      <c r="Q48" s="103"/>
      <c r="R48" s="103"/>
      <c r="S48" s="103"/>
      <c r="T48" s="103"/>
      <c r="U48" s="103"/>
      <c r="V48" s="103"/>
      <c r="W48" s="103"/>
      <c r="X48" s="104"/>
    </row>
    <row r="49" spans="1:24" x14ac:dyDescent="0.25">
      <c r="A49" s="1"/>
      <c r="B49" s="6">
        <f t="shared" ref="B49" si="22">SUM(B39:B47)</f>
        <v>6</v>
      </c>
      <c r="C49" s="6">
        <f t="shared" ref="C49:J49" si="23">SUM(C39:C47)</f>
        <v>4</v>
      </c>
      <c r="D49" s="6">
        <f t="shared" si="23"/>
        <v>10</v>
      </c>
      <c r="E49" s="6">
        <f t="shared" si="23"/>
        <v>5</v>
      </c>
      <c r="F49" s="6">
        <f t="shared" si="23"/>
        <v>7</v>
      </c>
      <c r="G49" s="6">
        <f t="shared" si="23"/>
        <v>10</v>
      </c>
      <c r="H49" s="6">
        <f t="shared" si="23"/>
        <v>6</v>
      </c>
      <c r="I49" s="6">
        <f t="shared" si="23"/>
        <v>8</v>
      </c>
      <c r="J49" s="6">
        <f t="shared" si="23"/>
        <v>7</v>
      </c>
      <c r="K49" s="59">
        <f>SUM(K39:K47)-K48</f>
        <v>60</v>
      </c>
      <c r="L49" s="6">
        <f>SUM(L39:L47)</f>
        <v>99.999999999999986</v>
      </c>
      <c r="M49" s="28"/>
      <c r="N49" s="29">
        <f>SUM(N39:N47)</f>
        <v>3519480</v>
      </c>
      <c r="O49" s="29">
        <f t="shared" ref="O49:X49" si="24">SUM(O39:O47)</f>
        <v>3724363</v>
      </c>
      <c r="P49" s="29">
        <f t="shared" si="24"/>
        <v>3343577</v>
      </c>
      <c r="Q49" s="29">
        <f t="shared" si="24"/>
        <v>3353478</v>
      </c>
      <c r="R49" s="29">
        <f t="shared" si="24"/>
        <v>3470327</v>
      </c>
      <c r="S49" s="29">
        <f t="shared" si="24"/>
        <v>2452275</v>
      </c>
      <c r="T49" s="29">
        <f t="shared" si="24"/>
        <v>2203067</v>
      </c>
      <c r="U49" s="29">
        <f t="shared" si="24"/>
        <v>2798112</v>
      </c>
      <c r="V49" s="29">
        <f t="shared" si="24"/>
        <v>3232940</v>
      </c>
      <c r="W49" s="29">
        <f t="shared" si="24"/>
        <v>28097619</v>
      </c>
      <c r="X49" s="64">
        <f t="shared" si="24"/>
        <v>99.999999999999986</v>
      </c>
    </row>
    <row r="50" spans="1:24" x14ac:dyDescent="0.25">
      <c r="N50" s="31"/>
      <c r="O50" s="31"/>
      <c r="P50" s="31"/>
      <c r="Q50" s="31"/>
      <c r="R50" s="31"/>
      <c r="S50" s="31"/>
      <c r="T50" s="31"/>
      <c r="U50" s="31"/>
      <c r="V50" s="31"/>
      <c r="W50" s="31"/>
    </row>
    <row r="51" spans="1:24" x14ac:dyDescent="0.25">
      <c r="A51" s="65">
        <v>2017</v>
      </c>
      <c r="B51" s="5" t="s">
        <v>9</v>
      </c>
      <c r="C51" s="5" t="s">
        <v>10</v>
      </c>
      <c r="D51" s="5" t="s">
        <v>11</v>
      </c>
      <c r="E51" s="5" t="s">
        <v>12</v>
      </c>
      <c r="F51" s="5" t="s">
        <v>13</v>
      </c>
      <c r="G51" s="5" t="s">
        <v>14</v>
      </c>
      <c r="H51" s="5" t="s">
        <v>15</v>
      </c>
      <c r="I51" s="5" t="s">
        <v>16</v>
      </c>
      <c r="J51" s="5" t="s">
        <v>17</v>
      </c>
      <c r="K51" s="33" t="s">
        <v>18</v>
      </c>
      <c r="L51" s="33" t="s">
        <v>19</v>
      </c>
      <c r="M51" s="33"/>
      <c r="N51" s="14" t="s">
        <v>9</v>
      </c>
      <c r="O51" s="15" t="s">
        <v>10</v>
      </c>
      <c r="P51" s="14" t="s">
        <v>11</v>
      </c>
      <c r="Q51" s="14" t="s">
        <v>12</v>
      </c>
      <c r="R51" s="14" t="s">
        <v>13</v>
      </c>
      <c r="S51" s="14" t="s">
        <v>14</v>
      </c>
      <c r="T51" s="14" t="s">
        <v>15</v>
      </c>
      <c r="U51" s="14" t="s">
        <v>16</v>
      </c>
      <c r="V51" s="14" t="s">
        <v>17</v>
      </c>
      <c r="W51" s="33" t="s">
        <v>20</v>
      </c>
      <c r="X51" s="33" t="s">
        <v>19</v>
      </c>
    </row>
    <row r="52" spans="1:24" x14ac:dyDescent="0.25">
      <c r="A52" s="1" t="s">
        <v>0</v>
      </c>
      <c r="B52" s="12">
        <v>0</v>
      </c>
      <c r="C52" s="12">
        <v>0</v>
      </c>
      <c r="D52" s="12">
        <v>0</v>
      </c>
      <c r="E52" s="12">
        <v>2</v>
      </c>
      <c r="F52" s="12">
        <v>0</v>
      </c>
      <c r="G52" s="12">
        <v>0</v>
      </c>
      <c r="H52" s="12">
        <v>0</v>
      </c>
      <c r="I52" s="12">
        <v>2</v>
      </c>
      <c r="J52" s="12">
        <v>1</v>
      </c>
      <c r="K52" s="6">
        <f t="shared" ref="K52:K60" si="25">SUM(B52:J52)</f>
        <v>5</v>
      </c>
      <c r="L52" s="46">
        <f>K52*100/81</f>
        <v>6.1728395061728394</v>
      </c>
      <c r="M52" s="46"/>
      <c r="N52" s="14">
        <v>0</v>
      </c>
      <c r="O52" s="15">
        <v>0</v>
      </c>
      <c r="P52" s="16">
        <v>0</v>
      </c>
      <c r="Q52" s="16">
        <v>221392</v>
      </c>
      <c r="R52" s="31">
        <v>0</v>
      </c>
      <c r="S52" s="16">
        <v>0</v>
      </c>
      <c r="T52" s="16">
        <v>0</v>
      </c>
      <c r="U52" s="16">
        <v>173429</v>
      </c>
      <c r="V52" s="16">
        <v>290500</v>
      </c>
      <c r="W52" s="16">
        <f>SUM(N52:V52)</f>
        <v>685321</v>
      </c>
      <c r="X52" s="35">
        <f>W52*100/43208235</f>
        <v>1.586088855515621</v>
      </c>
    </row>
    <row r="53" spans="1:24" x14ac:dyDescent="0.25">
      <c r="A53" s="1" t="s">
        <v>1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6">
        <f t="shared" si="25"/>
        <v>0</v>
      </c>
      <c r="L53" s="46">
        <f t="shared" ref="L53:L60" si="26">K53*100/81</f>
        <v>0</v>
      </c>
      <c r="M53" s="46"/>
      <c r="N53" s="14">
        <v>0</v>
      </c>
      <c r="O53" s="15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f t="shared" ref="W53:W60" si="27">SUM(N53:V53)</f>
        <v>0</v>
      </c>
      <c r="X53" s="35">
        <f t="shared" ref="X53:X60" si="28">W53*100/43208235</f>
        <v>0</v>
      </c>
    </row>
    <row r="54" spans="1:24" x14ac:dyDescent="0.25">
      <c r="A54" s="1" t="s">
        <v>2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6">
        <f t="shared" si="25"/>
        <v>0</v>
      </c>
      <c r="L54" s="46">
        <f t="shared" si="26"/>
        <v>0</v>
      </c>
      <c r="M54" s="46"/>
      <c r="N54" s="14">
        <v>0</v>
      </c>
      <c r="O54" s="15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f t="shared" si="27"/>
        <v>0</v>
      </c>
      <c r="X54" s="35">
        <f t="shared" si="28"/>
        <v>0</v>
      </c>
    </row>
    <row r="55" spans="1:24" x14ac:dyDescent="0.25">
      <c r="A55" s="1" t="s">
        <v>3</v>
      </c>
      <c r="B55" s="12">
        <v>1</v>
      </c>
      <c r="C55" s="12">
        <v>0</v>
      </c>
      <c r="D55" s="12">
        <v>0</v>
      </c>
      <c r="E55" s="12">
        <v>1</v>
      </c>
      <c r="F55" s="12">
        <v>0</v>
      </c>
      <c r="G55" s="12">
        <v>1</v>
      </c>
      <c r="H55" s="12">
        <v>0</v>
      </c>
      <c r="I55" s="12">
        <v>1</v>
      </c>
      <c r="J55" s="12">
        <v>1</v>
      </c>
      <c r="K55" s="6">
        <f t="shared" si="25"/>
        <v>5</v>
      </c>
      <c r="L55" s="46">
        <f t="shared" si="26"/>
        <v>6.1728395061728394</v>
      </c>
      <c r="M55" s="46"/>
      <c r="N55" s="14">
        <v>195000</v>
      </c>
      <c r="O55" s="15">
        <v>0</v>
      </c>
      <c r="P55" s="16">
        <v>0</v>
      </c>
      <c r="Q55" s="16">
        <v>126500</v>
      </c>
      <c r="R55" s="16">
        <v>0</v>
      </c>
      <c r="S55" s="16">
        <v>195000</v>
      </c>
      <c r="T55" s="16">
        <v>0</v>
      </c>
      <c r="U55" s="16">
        <v>260000</v>
      </c>
      <c r="V55" s="16">
        <v>112500</v>
      </c>
      <c r="W55" s="16">
        <f t="shared" si="27"/>
        <v>889000</v>
      </c>
      <c r="X55" s="35">
        <f t="shared" si="28"/>
        <v>2.0574781635954351</v>
      </c>
    </row>
    <row r="56" spans="1:24" x14ac:dyDescent="0.25">
      <c r="A56" s="18" t="s">
        <v>21</v>
      </c>
      <c r="B56" s="19">
        <v>6</v>
      </c>
      <c r="C56" s="19">
        <v>7</v>
      </c>
      <c r="D56" s="19">
        <v>4</v>
      </c>
      <c r="E56" s="19">
        <v>3</v>
      </c>
      <c r="F56" s="19">
        <v>4</v>
      </c>
      <c r="G56" s="19">
        <v>4</v>
      </c>
      <c r="H56" s="19">
        <v>3</v>
      </c>
      <c r="I56" s="19">
        <v>5</v>
      </c>
      <c r="J56" s="19">
        <v>5</v>
      </c>
      <c r="K56" s="20">
        <f t="shared" si="25"/>
        <v>41</v>
      </c>
      <c r="L56" s="66">
        <f t="shared" si="26"/>
        <v>50.617283950617285</v>
      </c>
      <c r="M56" s="66"/>
      <c r="N56" s="22">
        <v>2925516</v>
      </c>
      <c r="O56" s="22">
        <v>6250597</v>
      </c>
      <c r="P56" s="24">
        <v>3371619</v>
      </c>
      <c r="Q56" s="24">
        <v>1668445</v>
      </c>
      <c r="R56" s="24">
        <v>4618673</v>
      </c>
      <c r="S56" s="24">
        <v>3007613</v>
      </c>
      <c r="T56" s="24">
        <v>2947138</v>
      </c>
      <c r="U56" s="24">
        <v>2976305</v>
      </c>
      <c r="V56" s="24">
        <v>3309604</v>
      </c>
      <c r="W56" s="24">
        <f t="shared" si="27"/>
        <v>31075510</v>
      </c>
      <c r="X56" s="66">
        <f t="shared" si="28"/>
        <v>71.92034111090166</v>
      </c>
    </row>
    <row r="57" spans="1:24" x14ac:dyDescent="0.25">
      <c r="A57" s="1" t="s">
        <v>22</v>
      </c>
      <c r="B57" s="12">
        <v>1</v>
      </c>
      <c r="C57" s="12">
        <v>0</v>
      </c>
      <c r="D57" s="12">
        <v>2</v>
      </c>
      <c r="E57" s="12">
        <v>2</v>
      </c>
      <c r="F57" s="12">
        <v>1</v>
      </c>
      <c r="G57" s="12">
        <v>0</v>
      </c>
      <c r="H57" s="12">
        <v>0</v>
      </c>
      <c r="I57" s="12">
        <v>0</v>
      </c>
      <c r="J57" s="12">
        <v>2</v>
      </c>
      <c r="K57" s="6">
        <f t="shared" si="25"/>
        <v>8</v>
      </c>
      <c r="L57" s="46">
        <f t="shared" si="26"/>
        <v>9.8765432098765427</v>
      </c>
      <c r="M57" s="46"/>
      <c r="N57" s="14">
        <v>0</v>
      </c>
      <c r="O57" s="15">
        <v>0</v>
      </c>
      <c r="P57" s="16">
        <v>239720</v>
      </c>
      <c r="Q57" s="16">
        <v>1175211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f t="shared" si="27"/>
        <v>1414931</v>
      </c>
      <c r="X57" s="35">
        <f t="shared" si="28"/>
        <v>3.2746790050554022</v>
      </c>
    </row>
    <row r="58" spans="1:24" x14ac:dyDescent="0.25">
      <c r="A58" s="1" t="s">
        <v>4</v>
      </c>
      <c r="B58" s="12">
        <v>1</v>
      </c>
      <c r="C58" s="12">
        <v>0</v>
      </c>
      <c r="D58" s="12">
        <v>0</v>
      </c>
      <c r="E58" s="12">
        <v>2</v>
      </c>
      <c r="F58" s="12">
        <v>0</v>
      </c>
      <c r="G58" s="12">
        <v>3</v>
      </c>
      <c r="H58" s="12">
        <v>1</v>
      </c>
      <c r="I58" s="12">
        <v>0</v>
      </c>
      <c r="J58" s="12">
        <v>0</v>
      </c>
      <c r="K58" s="6">
        <f t="shared" si="25"/>
        <v>7</v>
      </c>
      <c r="L58" s="46">
        <f t="shared" si="26"/>
        <v>8.6419753086419746</v>
      </c>
      <c r="M58" s="46"/>
      <c r="N58" s="14">
        <v>258000</v>
      </c>
      <c r="O58" s="15">
        <v>0</v>
      </c>
      <c r="P58" s="16">
        <v>0</v>
      </c>
      <c r="Q58" s="16">
        <v>78126</v>
      </c>
      <c r="R58" s="16">
        <v>0</v>
      </c>
      <c r="S58" s="16">
        <v>360002</v>
      </c>
      <c r="T58" s="16">
        <v>1858800</v>
      </c>
      <c r="U58" s="16">
        <v>0</v>
      </c>
      <c r="V58" s="16">
        <v>0</v>
      </c>
      <c r="W58" s="16">
        <f t="shared" si="27"/>
        <v>2554928</v>
      </c>
      <c r="X58" s="35">
        <f t="shared" si="28"/>
        <v>5.9130580085023148</v>
      </c>
    </row>
    <row r="59" spans="1:24" x14ac:dyDescent="0.25">
      <c r="A59" s="1" t="s">
        <v>5</v>
      </c>
      <c r="B59" s="12">
        <v>1</v>
      </c>
      <c r="C59" s="12">
        <v>0</v>
      </c>
      <c r="D59" s="12">
        <v>2</v>
      </c>
      <c r="E59" s="12">
        <v>2</v>
      </c>
      <c r="F59" s="12">
        <v>2</v>
      </c>
      <c r="G59" s="12">
        <v>1</v>
      </c>
      <c r="H59" s="12">
        <v>3</v>
      </c>
      <c r="I59" s="12">
        <v>2</v>
      </c>
      <c r="J59" s="12">
        <v>2</v>
      </c>
      <c r="K59" s="6">
        <f t="shared" si="25"/>
        <v>15</v>
      </c>
      <c r="L59" s="46">
        <f t="shared" si="26"/>
        <v>18.518518518518519</v>
      </c>
      <c r="M59" s="46"/>
      <c r="N59" s="14">
        <v>501322</v>
      </c>
      <c r="O59" s="15">
        <v>0</v>
      </c>
      <c r="P59" s="16">
        <v>1096301</v>
      </c>
      <c r="Q59" s="16">
        <v>621255</v>
      </c>
      <c r="R59" s="16">
        <v>568772</v>
      </c>
      <c r="S59" s="16">
        <v>1529709</v>
      </c>
      <c r="T59" s="16">
        <v>660791</v>
      </c>
      <c r="U59" s="16">
        <v>1420276</v>
      </c>
      <c r="V59" s="16">
        <v>190119</v>
      </c>
      <c r="W59" s="16">
        <f t="shared" si="27"/>
        <v>6588545</v>
      </c>
      <c r="X59" s="35">
        <f t="shared" si="28"/>
        <v>15.248354856429566</v>
      </c>
    </row>
    <row r="60" spans="1:24" x14ac:dyDescent="0.25">
      <c r="A60" s="1" t="s">
        <v>23</v>
      </c>
      <c r="B60" s="12">
        <v>0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6">
        <f t="shared" si="25"/>
        <v>0</v>
      </c>
      <c r="L60" s="46">
        <f t="shared" si="26"/>
        <v>0</v>
      </c>
      <c r="M60" s="46"/>
      <c r="N60" s="14">
        <v>0</v>
      </c>
      <c r="O60" s="2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f t="shared" si="27"/>
        <v>0</v>
      </c>
      <c r="X60" s="35">
        <f t="shared" si="28"/>
        <v>0</v>
      </c>
    </row>
    <row r="61" spans="1:24" x14ac:dyDescent="0.25">
      <c r="A61" s="1"/>
      <c r="B61" s="6">
        <f t="shared" ref="B61" si="29">SUM(B52:B60)</f>
        <v>10</v>
      </c>
      <c r="C61" s="6">
        <f t="shared" ref="C61:J61" si="30">SUM(C52:C60)</f>
        <v>7</v>
      </c>
      <c r="D61" s="6">
        <f t="shared" si="30"/>
        <v>8</v>
      </c>
      <c r="E61" s="6">
        <f t="shared" si="30"/>
        <v>12</v>
      </c>
      <c r="F61" s="6">
        <f t="shared" si="30"/>
        <v>7</v>
      </c>
      <c r="G61" s="6">
        <f t="shared" si="30"/>
        <v>9</v>
      </c>
      <c r="H61" s="6">
        <f t="shared" si="30"/>
        <v>7</v>
      </c>
      <c r="I61" s="6">
        <f t="shared" si="30"/>
        <v>10</v>
      </c>
      <c r="J61" s="6">
        <f t="shared" si="30"/>
        <v>11</v>
      </c>
      <c r="K61" s="20">
        <f>SUM(B61:J61)</f>
        <v>81</v>
      </c>
      <c r="L61" s="6">
        <f>SUM(L52:L60)</f>
        <v>100</v>
      </c>
      <c r="M61" s="28"/>
      <c r="N61" s="29">
        <f>SUM(N52:N60)</f>
        <v>3879838</v>
      </c>
      <c r="O61" s="29">
        <f t="shared" ref="O61:X61" si="31">SUM(O52:O60)</f>
        <v>6250597</v>
      </c>
      <c r="P61" s="29">
        <f t="shared" si="31"/>
        <v>4707640</v>
      </c>
      <c r="Q61" s="29">
        <f t="shared" si="31"/>
        <v>3890929</v>
      </c>
      <c r="R61" s="29">
        <f t="shared" si="31"/>
        <v>5187445</v>
      </c>
      <c r="S61" s="29">
        <f t="shared" si="31"/>
        <v>5092324</v>
      </c>
      <c r="T61" s="29">
        <f t="shared" si="31"/>
        <v>5466729</v>
      </c>
      <c r="U61" s="29">
        <f t="shared" si="31"/>
        <v>4830010</v>
      </c>
      <c r="V61" s="29">
        <f t="shared" si="31"/>
        <v>3902723</v>
      </c>
      <c r="W61" s="29">
        <f t="shared" si="31"/>
        <v>43208235</v>
      </c>
      <c r="X61" s="64">
        <f t="shared" si="31"/>
        <v>100.00000000000001</v>
      </c>
    </row>
    <row r="62" spans="1:24" x14ac:dyDescent="0.25">
      <c r="N62" s="31"/>
      <c r="O62" s="31"/>
      <c r="P62" s="31"/>
      <c r="Q62" s="31"/>
      <c r="R62" s="31"/>
      <c r="S62" s="31"/>
      <c r="T62" s="31"/>
      <c r="U62" s="31"/>
      <c r="V62" s="31"/>
      <c r="W62" s="31"/>
    </row>
    <row r="63" spans="1:24" x14ac:dyDescent="0.25">
      <c r="A63" s="45">
        <v>2018</v>
      </c>
      <c r="B63" s="12" t="s">
        <v>9</v>
      </c>
      <c r="C63" s="12" t="s">
        <v>10</v>
      </c>
      <c r="D63" s="12" t="s">
        <v>11</v>
      </c>
      <c r="E63" s="12" t="s">
        <v>12</v>
      </c>
      <c r="F63" s="12" t="s">
        <v>13</v>
      </c>
      <c r="G63" s="12" t="s">
        <v>14</v>
      </c>
      <c r="H63" s="12" t="s">
        <v>15</v>
      </c>
      <c r="I63" s="12" t="s">
        <v>16</v>
      </c>
      <c r="J63" s="12" t="s">
        <v>17</v>
      </c>
      <c r="K63" s="33" t="s">
        <v>18</v>
      </c>
      <c r="L63" s="33" t="s">
        <v>19</v>
      </c>
      <c r="M63" s="33"/>
      <c r="N63" s="14" t="s">
        <v>9</v>
      </c>
      <c r="O63" s="15" t="s">
        <v>10</v>
      </c>
      <c r="P63" s="14" t="s">
        <v>11</v>
      </c>
      <c r="Q63" s="14" t="s">
        <v>12</v>
      </c>
      <c r="R63" s="14" t="s">
        <v>13</v>
      </c>
      <c r="S63" s="14" t="s">
        <v>14</v>
      </c>
      <c r="T63" s="14" t="s">
        <v>15</v>
      </c>
      <c r="U63" s="14" t="s">
        <v>16</v>
      </c>
      <c r="V63" s="14" t="s">
        <v>17</v>
      </c>
      <c r="W63" s="33" t="s">
        <v>20</v>
      </c>
      <c r="X63" s="33" t="s">
        <v>19</v>
      </c>
    </row>
    <row r="64" spans="1:24" x14ac:dyDescent="0.25">
      <c r="A64" s="1" t="s">
        <v>0</v>
      </c>
      <c r="B64" s="12">
        <v>1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1</v>
      </c>
      <c r="K64" s="6">
        <f>SUM(B64:J64)</f>
        <v>2</v>
      </c>
      <c r="L64" s="46">
        <f>K64/74*100</f>
        <v>2.7027027027027026</v>
      </c>
      <c r="M64" s="46"/>
      <c r="N64" s="14">
        <v>58800</v>
      </c>
      <c r="O64" s="15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210000</v>
      </c>
      <c r="W64" s="16">
        <f>SUM(N64:V64)</f>
        <v>268800</v>
      </c>
      <c r="X64" s="35">
        <f>W64*100/64428292</f>
        <v>0.41720801786892009</v>
      </c>
    </row>
    <row r="65" spans="1:24" x14ac:dyDescent="0.25">
      <c r="A65" s="1" t="s">
        <v>1</v>
      </c>
      <c r="B65" s="12">
        <v>0</v>
      </c>
      <c r="C65" s="12">
        <v>0</v>
      </c>
      <c r="D65" s="12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6">
        <f t="shared" ref="K65:K72" si="32">SUM(B65:J65)</f>
        <v>0</v>
      </c>
      <c r="L65" s="46">
        <f t="shared" ref="L65:L72" si="33">K65/74*100</f>
        <v>0</v>
      </c>
      <c r="M65" s="46"/>
      <c r="N65" s="14">
        <v>0</v>
      </c>
      <c r="O65" s="15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f t="shared" ref="W65:W72" si="34">SUM(N65:V65)</f>
        <v>0</v>
      </c>
      <c r="X65" s="35">
        <f t="shared" ref="X65:X72" si="35">W65*100/64428292</f>
        <v>0</v>
      </c>
    </row>
    <row r="66" spans="1:24" x14ac:dyDescent="0.25">
      <c r="A66" s="1" t="s">
        <v>2</v>
      </c>
      <c r="B66" s="12">
        <v>0</v>
      </c>
      <c r="C66" s="12">
        <v>0</v>
      </c>
      <c r="D66" s="12">
        <v>0</v>
      </c>
      <c r="E66" s="12">
        <v>0</v>
      </c>
      <c r="F66" s="12">
        <v>1</v>
      </c>
      <c r="G66" s="12">
        <v>0</v>
      </c>
      <c r="H66" s="12">
        <v>0</v>
      </c>
      <c r="I66" s="12">
        <v>0</v>
      </c>
      <c r="J66" s="12">
        <v>0</v>
      </c>
      <c r="K66" s="6">
        <f t="shared" si="32"/>
        <v>1</v>
      </c>
      <c r="L66" s="46">
        <f t="shared" si="33"/>
        <v>1.3513513513513513</v>
      </c>
      <c r="M66" s="46"/>
      <c r="N66" s="14">
        <v>0</v>
      </c>
      <c r="O66" s="15">
        <v>0</v>
      </c>
      <c r="P66" s="16">
        <v>0</v>
      </c>
      <c r="Q66" s="16">
        <v>0</v>
      </c>
      <c r="R66" s="16">
        <v>113200</v>
      </c>
      <c r="S66" s="16">
        <v>0</v>
      </c>
      <c r="T66" s="16">
        <v>0</v>
      </c>
      <c r="U66" s="16">
        <v>0</v>
      </c>
      <c r="V66" s="16">
        <v>0</v>
      </c>
      <c r="W66" s="16">
        <f t="shared" si="34"/>
        <v>113200</v>
      </c>
      <c r="X66" s="35">
        <f t="shared" si="35"/>
        <v>0.17569920990610771</v>
      </c>
    </row>
    <row r="67" spans="1:24" x14ac:dyDescent="0.25">
      <c r="A67" s="1" t="s">
        <v>3</v>
      </c>
      <c r="B67" s="12">
        <v>1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6">
        <f t="shared" si="32"/>
        <v>1</v>
      </c>
      <c r="L67" s="46">
        <f t="shared" si="33"/>
        <v>1.3513513513513513</v>
      </c>
      <c r="M67" s="46"/>
      <c r="N67" s="14">
        <v>220000</v>
      </c>
      <c r="O67" s="15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f t="shared" si="34"/>
        <v>220000</v>
      </c>
      <c r="X67" s="35">
        <f t="shared" si="35"/>
        <v>0.34146489557724113</v>
      </c>
    </row>
    <row r="68" spans="1:24" x14ac:dyDescent="0.25">
      <c r="A68" s="48" t="s">
        <v>21</v>
      </c>
      <c r="B68" s="49">
        <v>10</v>
      </c>
      <c r="C68" s="49">
        <v>7</v>
      </c>
      <c r="D68" s="49">
        <v>8</v>
      </c>
      <c r="E68" s="49">
        <v>5</v>
      </c>
      <c r="F68" s="49">
        <v>4</v>
      </c>
      <c r="G68" s="49">
        <v>4</v>
      </c>
      <c r="H68" s="49">
        <v>2</v>
      </c>
      <c r="I68" s="49">
        <v>8</v>
      </c>
      <c r="J68" s="49">
        <v>4</v>
      </c>
      <c r="K68" s="50">
        <f t="shared" si="32"/>
        <v>52</v>
      </c>
      <c r="L68" s="51">
        <f t="shared" si="33"/>
        <v>70.270270270270274</v>
      </c>
      <c r="M68" s="51"/>
      <c r="N68" s="54">
        <v>4658288</v>
      </c>
      <c r="O68" s="54">
        <v>8870939</v>
      </c>
      <c r="P68" s="54">
        <v>8471838</v>
      </c>
      <c r="Q68" s="54">
        <v>5542800</v>
      </c>
      <c r="R68" s="54">
        <v>3746137</v>
      </c>
      <c r="S68" s="54">
        <v>8649000</v>
      </c>
      <c r="T68" s="54">
        <v>2538589</v>
      </c>
      <c r="U68" s="54">
        <v>8112083</v>
      </c>
      <c r="V68" s="54">
        <v>5752000</v>
      </c>
      <c r="W68" s="54">
        <f t="shared" si="34"/>
        <v>56341674</v>
      </c>
      <c r="X68" s="51">
        <f t="shared" si="35"/>
        <v>87.448653768440735</v>
      </c>
    </row>
    <row r="69" spans="1:24" x14ac:dyDescent="0.25">
      <c r="A69" s="1" t="s">
        <v>22</v>
      </c>
      <c r="B69" s="12">
        <v>0</v>
      </c>
      <c r="C69" s="12">
        <v>0</v>
      </c>
      <c r="D69" s="12">
        <v>0</v>
      </c>
      <c r="E69" s="12">
        <v>0</v>
      </c>
      <c r="F69" s="12">
        <v>1</v>
      </c>
      <c r="G69" s="12">
        <v>0</v>
      </c>
      <c r="H69" s="12">
        <v>2</v>
      </c>
      <c r="I69" s="12">
        <v>1</v>
      </c>
      <c r="J69" s="12">
        <v>0</v>
      </c>
      <c r="K69" s="6">
        <f t="shared" si="32"/>
        <v>4</v>
      </c>
      <c r="L69" s="46">
        <f t="shared" si="33"/>
        <v>5.4054054054054053</v>
      </c>
      <c r="M69" s="46"/>
      <c r="N69" s="14">
        <v>0</v>
      </c>
      <c r="O69" s="15">
        <v>0</v>
      </c>
      <c r="P69" s="16">
        <v>0</v>
      </c>
      <c r="Q69" s="16">
        <v>0</v>
      </c>
      <c r="R69" s="16">
        <v>200000</v>
      </c>
      <c r="S69" s="16">
        <v>0</v>
      </c>
      <c r="T69" s="16">
        <v>1994564</v>
      </c>
      <c r="U69" s="16">
        <v>528354</v>
      </c>
      <c r="V69" s="16">
        <v>0</v>
      </c>
      <c r="W69" s="16">
        <f t="shared" si="34"/>
        <v>2722918</v>
      </c>
      <c r="X69" s="35">
        <f t="shared" si="35"/>
        <v>4.2262768660699557</v>
      </c>
    </row>
    <row r="70" spans="1:24" x14ac:dyDescent="0.25">
      <c r="A70" s="1" t="s">
        <v>4</v>
      </c>
      <c r="B70" s="12">
        <v>1</v>
      </c>
      <c r="C70" s="12">
        <v>0</v>
      </c>
      <c r="D70" s="12">
        <v>0</v>
      </c>
      <c r="E70" s="12">
        <v>1</v>
      </c>
      <c r="F70" s="12">
        <v>0</v>
      </c>
      <c r="G70" s="12">
        <v>2</v>
      </c>
      <c r="H70" s="12">
        <v>0</v>
      </c>
      <c r="I70" s="12">
        <v>1</v>
      </c>
      <c r="J70" s="12">
        <v>0</v>
      </c>
      <c r="K70" s="6">
        <f t="shared" si="32"/>
        <v>5</v>
      </c>
      <c r="L70" s="46">
        <f t="shared" si="33"/>
        <v>6.756756756756757</v>
      </c>
      <c r="M70" s="46"/>
      <c r="N70" s="14">
        <v>586700</v>
      </c>
      <c r="O70" s="15">
        <v>0</v>
      </c>
      <c r="P70" s="16">
        <v>0</v>
      </c>
      <c r="Q70" s="16">
        <v>180000</v>
      </c>
      <c r="R70" s="16">
        <v>0</v>
      </c>
      <c r="S70" s="16">
        <v>128000</v>
      </c>
      <c r="T70" s="31">
        <v>0</v>
      </c>
      <c r="U70" s="16">
        <v>350000</v>
      </c>
      <c r="V70" s="16">
        <v>0</v>
      </c>
      <c r="W70" s="16">
        <f t="shared" si="34"/>
        <v>1244700</v>
      </c>
      <c r="X70" s="35">
        <f t="shared" si="35"/>
        <v>1.9319152523863274</v>
      </c>
    </row>
    <row r="71" spans="1:24" x14ac:dyDescent="0.25">
      <c r="A71" s="1" t="s">
        <v>5</v>
      </c>
      <c r="B71" s="12">
        <v>2</v>
      </c>
      <c r="C71" s="12">
        <v>0</v>
      </c>
      <c r="D71" s="12">
        <v>1</v>
      </c>
      <c r="E71" s="12">
        <v>2</v>
      </c>
      <c r="F71" s="12">
        <v>1</v>
      </c>
      <c r="G71" s="12">
        <v>1</v>
      </c>
      <c r="H71" s="12">
        <v>1</v>
      </c>
      <c r="I71" s="12">
        <v>0</v>
      </c>
      <c r="J71" s="12">
        <v>1</v>
      </c>
      <c r="K71" s="6">
        <f t="shared" si="32"/>
        <v>9</v>
      </c>
      <c r="L71" s="46">
        <f t="shared" si="33"/>
        <v>12.162162162162163</v>
      </c>
      <c r="M71" s="46"/>
      <c r="N71" s="14">
        <v>945000</v>
      </c>
      <c r="O71" s="15">
        <v>0</v>
      </c>
      <c r="P71" s="16">
        <v>872000</v>
      </c>
      <c r="Q71" s="16">
        <v>350000</v>
      </c>
      <c r="R71" s="16">
        <v>420000</v>
      </c>
      <c r="S71" s="16">
        <v>180000</v>
      </c>
      <c r="T71" s="16">
        <v>130000</v>
      </c>
      <c r="U71" s="16">
        <v>0</v>
      </c>
      <c r="V71" s="16">
        <v>470000</v>
      </c>
      <c r="W71" s="16">
        <f t="shared" si="34"/>
        <v>3367000</v>
      </c>
      <c r="X71" s="35">
        <f t="shared" si="35"/>
        <v>5.2259650154935038</v>
      </c>
    </row>
    <row r="72" spans="1:24" x14ac:dyDescent="0.25">
      <c r="A72" s="1" t="s">
        <v>23</v>
      </c>
      <c r="B72" s="12">
        <v>0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6">
        <f t="shared" si="32"/>
        <v>0</v>
      </c>
      <c r="L72" s="46">
        <f t="shared" si="33"/>
        <v>0</v>
      </c>
      <c r="M72" s="46"/>
      <c r="N72" s="14">
        <v>0</v>
      </c>
      <c r="O72" s="2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f t="shared" si="34"/>
        <v>0</v>
      </c>
      <c r="X72" s="35">
        <f t="shared" si="35"/>
        <v>0</v>
      </c>
    </row>
    <row r="73" spans="1:24" x14ac:dyDescent="0.25">
      <c r="A73" s="1"/>
      <c r="B73" s="6">
        <f>SUM(B64:B72)</f>
        <v>15</v>
      </c>
      <c r="C73" s="6">
        <f t="shared" ref="C73:J73" si="36">SUM(C64:C72)</f>
        <v>7</v>
      </c>
      <c r="D73" s="6">
        <f t="shared" si="36"/>
        <v>9</v>
      </c>
      <c r="E73" s="6">
        <f t="shared" si="36"/>
        <v>8</v>
      </c>
      <c r="F73" s="6">
        <f t="shared" si="36"/>
        <v>7</v>
      </c>
      <c r="G73" s="6">
        <f t="shared" si="36"/>
        <v>7</v>
      </c>
      <c r="H73" s="6">
        <f t="shared" si="36"/>
        <v>5</v>
      </c>
      <c r="I73" s="6">
        <f t="shared" si="36"/>
        <v>10</v>
      </c>
      <c r="J73" s="6">
        <f t="shared" si="36"/>
        <v>6</v>
      </c>
      <c r="K73" s="50">
        <f>SUM(B73:J73)</f>
        <v>74</v>
      </c>
      <c r="L73" s="67">
        <f>SUM(L64:L72)</f>
        <v>100</v>
      </c>
      <c r="M73" s="111"/>
      <c r="N73" s="29">
        <f>SUM(N64:N72)</f>
        <v>6468788</v>
      </c>
      <c r="O73" s="29">
        <f t="shared" ref="O73:X73" si="37">SUM(O64:O72)</f>
        <v>8870939</v>
      </c>
      <c r="P73" s="29">
        <f t="shared" si="37"/>
        <v>9343838</v>
      </c>
      <c r="Q73" s="29">
        <f t="shared" si="37"/>
        <v>6072800</v>
      </c>
      <c r="R73" s="29">
        <f t="shared" si="37"/>
        <v>4479337</v>
      </c>
      <c r="S73" s="29">
        <f t="shared" si="37"/>
        <v>8957000</v>
      </c>
      <c r="T73" s="29">
        <f t="shared" si="37"/>
        <v>4663153</v>
      </c>
      <c r="U73" s="29">
        <f t="shared" si="37"/>
        <v>8990437</v>
      </c>
      <c r="V73" s="29">
        <f t="shared" si="37"/>
        <v>6432000</v>
      </c>
      <c r="W73" s="29">
        <f t="shared" si="37"/>
        <v>64278292</v>
      </c>
      <c r="X73" s="64">
        <f t="shared" si="37"/>
        <v>99.767183025742796</v>
      </c>
    </row>
    <row r="74" spans="1:24" x14ac:dyDescent="0.25"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9"/>
      <c r="M74" s="69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</row>
    <row r="75" spans="1:24" x14ac:dyDescent="0.25">
      <c r="A75" s="2">
        <v>2019</v>
      </c>
      <c r="B75" s="12" t="s">
        <v>9</v>
      </c>
      <c r="C75" s="12" t="s">
        <v>10</v>
      </c>
      <c r="D75" s="12" t="s">
        <v>11</v>
      </c>
      <c r="E75" s="12" t="s">
        <v>12</v>
      </c>
      <c r="F75" s="12" t="s">
        <v>13</v>
      </c>
      <c r="G75" s="12" t="s">
        <v>14</v>
      </c>
      <c r="H75" s="12" t="s">
        <v>15</v>
      </c>
      <c r="I75" s="12" t="s">
        <v>16</v>
      </c>
      <c r="J75" s="12" t="s">
        <v>17</v>
      </c>
      <c r="K75" s="33" t="s">
        <v>18</v>
      </c>
      <c r="L75" s="33" t="s">
        <v>19</v>
      </c>
      <c r="M75" s="33"/>
      <c r="N75" s="14" t="s">
        <v>9</v>
      </c>
      <c r="O75" s="15" t="s">
        <v>10</v>
      </c>
      <c r="P75" s="14" t="s">
        <v>11</v>
      </c>
      <c r="Q75" s="14" t="s">
        <v>12</v>
      </c>
      <c r="R75" s="14" t="s">
        <v>13</v>
      </c>
      <c r="S75" s="14" t="s">
        <v>14</v>
      </c>
      <c r="T75" s="14" t="s">
        <v>15</v>
      </c>
      <c r="U75" s="14" t="s">
        <v>16</v>
      </c>
      <c r="V75" s="14" t="s">
        <v>17</v>
      </c>
      <c r="W75" s="33" t="s">
        <v>20</v>
      </c>
      <c r="X75" s="33" t="s">
        <v>19</v>
      </c>
    </row>
    <row r="76" spans="1:24" x14ac:dyDescent="0.25">
      <c r="A76" s="1" t="s">
        <v>0</v>
      </c>
      <c r="B76" s="12">
        <v>0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1</v>
      </c>
      <c r="I76" s="12">
        <v>0</v>
      </c>
      <c r="J76" s="12">
        <v>0</v>
      </c>
      <c r="K76" s="6">
        <f>SUM(B76:J76)</f>
        <v>1</v>
      </c>
      <c r="L76" s="46">
        <f>K76/47*100</f>
        <v>2.1276595744680851</v>
      </c>
      <c r="M76" s="46"/>
      <c r="N76" s="71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71">
        <v>180000</v>
      </c>
      <c r="U76" s="14">
        <v>0</v>
      </c>
      <c r="V76" s="14">
        <v>0</v>
      </c>
      <c r="W76" s="16">
        <f>SUM(N76:V76)</f>
        <v>180000</v>
      </c>
      <c r="X76" s="35">
        <f>W76*100/74905365</f>
        <v>0.24030321459617746</v>
      </c>
    </row>
    <row r="77" spans="1:24" x14ac:dyDescent="0.25">
      <c r="A77" s="1" t="s">
        <v>1</v>
      </c>
      <c r="B77" s="12">
        <v>1</v>
      </c>
      <c r="C77" s="12">
        <v>1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6">
        <f t="shared" ref="K77:K84" si="38">SUM(B77:J77)</f>
        <v>2</v>
      </c>
      <c r="L77" s="46">
        <f t="shared" ref="L77:L84" si="39">K77/47*100</f>
        <v>4.2553191489361701</v>
      </c>
      <c r="M77" s="46"/>
      <c r="N77" s="71">
        <v>0</v>
      </c>
      <c r="O77" s="72">
        <v>536870</v>
      </c>
      <c r="P77" s="14">
        <v>0</v>
      </c>
      <c r="Q77" s="14">
        <v>0</v>
      </c>
      <c r="R77" s="14">
        <v>0</v>
      </c>
      <c r="S77" s="14">
        <v>0</v>
      </c>
      <c r="T77" s="71">
        <v>0</v>
      </c>
      <c r="U77" s="14">
        <v>0</v>
      </c>
      <c r="V77" s="14">
        <v>0</v>
      </c>
      <c r="W77" s="16">
        <f t="shared" ref="W77:W84" si="40">SUM(N77:V77)</f>
        <v>536870</v>
      </c>
      <c r="X77" s="35">
        <f t="shared" ref="X77:X85" si="41">W77*100/74905365</f>
        <v>0.71673103789027659</v>
      </c>
    </row>
    <row r="78" spans="1:24" x14ac:dyDescent="0.25">
      <c r="A78" s="1" t="s">
        <v>2</v>
      </c>
      <c r="B78" s="12">
        <v>0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6">
        <f t="shared" si="38"/>
        <v>0</v>
      </c>
      <c r="L78" s="46">
        <f t="shared" si="39"/>
        <v>0</v>
      </c>
      <c r="M78" s="46"/>
      <c r="N78" s="71">
        <v>0</v>
      </c>
      <c r="O78" s="71">
        <v>0</v>
      </c>
      <c r="P78" s="14">
        <v>0</v>
      </c>
      <c r="Q78" s="14">
        <v>0</v>
      </c>
      <c r="R78" s="14">
        <v>0</v>
      </c>
      <c r="S78" s="14">
        <v>0</v>
      </c>
      <c r="T78" s="71">
        <v>0</v>
      </c>
      <c r="U78" s="14">
        <v>0</v>
      </c>
      <c r="V78" s="14">
        <v>0</v>
      </c>
      <c r="W78" s="16">
        <f t="shared" si="40"/>
        <v>0</v>
      </c>
      <c r="X78" s="35">
        <f t="shared" si="41"/>
        <v>0</v>
      </c>
    </row>
    <row r="79" spans="1:24" x14ac:dyDescent="0.25">
      <c r="A79" s="1" t="s">
        <v>3</v>
      </c>
      <c r="B79" s="12">
        <v>0</v>
      </c>
      <c r="C79" s="12">
        <v>0</v>
      </c>
      <c r="D79" s="12">
        <v>1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6">
        <f t="shared" si="38"/>
        <v>1</v>
      </c>
      <c r="L79" s="46">
        <f t="shared" si="39"/>
        <v>2.1276595744680851</v>
      </c>
      <c r="M79" s="46"/>
      <c r="N79" s="71">
        <v>0</v>
      </c>
      <c r="O79" s="71">
        <v>0</v>
      </c>
      <c r="P79" s="73">
        <v>90000</v>
      </c>
      <c r="Q79" s="14">
        <v>0</v>
      </c>
      <c r="R79" s="14">
        <v>0</v>
      </c>
      <c r="S79" s="14">
        <v>0</v>
      </c>
      <c r="T79" s="71">
        <v>0</v>
      </c>
      <c r="U79" s="14">
        <v>0</v>
      </c>
      <c r="V79" s="14">
        <v>0</v>
      </c>
      <c r="W79" s="16">
        <f t="shared" si="40"/>
        <v>90000</v>
      </c>
      <c r="X79" s="35">
        <f t="shared" si="41"/>
        <v>0.12015160729808873</v>
      </c>
    </row>
    <row r="80" spans="1:24" x14ac:dyDescent="0.25">
      <c r="A80" s="74" t="s">
        <v>21</v>
      </c>
      <c r="B80" s="4">
        <v>4</v>
      </c>
      <c r="C80" s="4">
        <v>4</v>
      </c>
      <c r="D80" s="4">
        <v>6</v>
      </c>
      <c r="E80" s="4">
        <v>4</v>
      </c>
      <c r="F80" s="4">
        <v>3</v>
      </c>
      <c r="G80" s="4">
        <v>3</v>
      </c>
      <c r="H80" s="4">
        <v>4</v>
      </c>
      <c r="I80" s="4">
        <v>5</v>
      </c>
      <c r="J80" s="4">
        <v>3</v>
      </c>
      <c r="K80" s="3">
        <f t="shared" si="38"/>
        <v>36</v>
      </c>
      <c r="L80" s="75">
        <f t="shared" si="39"/>
        <v>76.59574468085107</v>
      </c>
      <c r="M80" s="75"/>
      <c r="N80" s="76">
        <v>6128435</v>
      </c>
      <c r="O80" s="77">
        <v>7399985</v>
      </c>
      <c r="P80" s="78">
        <v>7569900</v>
      </c>
      <c r="Q80" s="78">
        <v>4324600</v>
      </c>
      <c r="R80" s="78">
        <v>6898500</v>
      </c>
      <c r="S80" s="78">
        <v>9800000</v>
      </c>
      <c r="T80" s="78">
        <v>6573185</v>
      </c>
      <c r="U80" s="78">
        <v>9782190</v>
      </c>
      <c r="V80" s="78">
        <v>8240000</v>
      </c>
      <c r="W80" s="78">
        <f t="shared" si="40"/>
        <v>66716795</v>
      </c>
      <c r="X80" s="79">
        <f t="shared" si="41"/>
        <v>89.068112811412107</v>
      </c>
    </row>
    <row r="81" spans="1:24" x14ac:dyDescent="0.25">
      <c r="A81" s="1" t="s">
        <v>22</v>
      </c>
      <c r="B81" s="12">
        <v>0</v>
      </c>
      <c r="C81" s="12">
        <v>0</v>
      </c>
      <c r="D81" s="12">
        <v>0</v>
      </c>
      <c r="E81" s="12">
        <v>2</v>
      </c>
      <c r="F81" s="12">
        <v>0</v>
      </c>
      <c r="G81" s="12">
        <v>0</v>
      </c>
      <c r="H81" s="12">
        <v>1</v>
      </c>
      <c r="I81" s="12">
        <v>0</v>
      </c>
      <c r="J81" s="12">
        <v>0</v>
      </c>
      <c r="K81" s="6">
        <f t="shared" si="38"/>
        <v>3</v>
      </c>
      <c r="L81" s="46">
        <f t="shared" si="39"/>
        <v>6.3829787234042552</v>
      </c>
      <c r="M81" s="46"/>
      <c r="N81" s="71">
        <v>0</v>
      </c>
      <c r="O81" s="71">
        <v>0</v>
      </c>
      <c r="P81" s="71">
        <v>0</v>
      </c>
      <c r="Q81" s="73">
        <v>1239000</v>
      </c>
      <c r="R81" s="16">
        <v>0</v>
      </c>
      <c r="S81" s="16">
        <v>0</v>
      </c>
      <c r="T81" s="73">
        <v>142000</v>
      </c>
      <c r="U81" s="16">
        <v>0</v>
      </c>
      <c r="V81" s="16">
        <v>0</v>
      </c>
      <c r="W81" s="16">
        <f t="shared" si="40"/>
        <v>1381000</v>
      </c>
      <c r="X81" s="35">
        <f t="shared" si="41"/>
        <v>1.8436596630962281</v>
      </c>
    </row>
    <row r="82" spans="1:24" x14ac:dyDescent="0.25">
      <c r="A82" s="1" t="s">
        <v>4</v>
      </c>
      <c r="B82" s="12">
        <v>0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6">
        <f t="shared" si="38"/>
        <v>0</v>
      </c>
      <c r="L82" s="46">
        <f t="shared" si="39"/>
        <v>0</v>
      </c>
      <c r="M82" s="46"/>
      <c r="N82" s="71">
        <v>0</v>
      </c>
      <c r="O82" s="14">
        <v>0</v>
      </c>
      <c r="P82" s="71">
        <v>0</v>
      </c>
      <c r="Q82" s="73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f t="shared" si="40"/>
        <v>0</v>
      </c>
      <c r="X82" s="35">
        <f t="shared" si="41"/>
        <v>0</v>
      </c>
    </row>
    <row r="83" spans="1:24" x14ac:dyDescent="0.25">
      <c r="A83" s="1" t="s">
        <v>5</v>
      </c>
      <c r="B83" s="12">
        <v>1</v>
      </c>
      <c r="C83" s="12">
        <v>1</v>
      </c>
      <c r="D83" s="12">
        <v>1</v>
      </c>
      <c r="E83" s="12">
        <v>1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6">
        <f t="shared" si="38"/>
        <v>4</v>
      </c>
      <c r="L83" s="46">
        <f t="shared" si="39"/>
        <v>8.5106382978723403</v>
      </c>
      <c r="M83" s="46"/>
      <c r="N83" s="71">
        <v>1978100</v>
      </c>
      <c r="O83" s="72">
        <v>398000</v>
      </c>
      <c r="P83" s="73">
        <v>2329000</v>
      </c>
      <c r="Q83" s="73">
        <v>1295600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f t="shared" si="40"/>
        <v>6000700</v>
      </c>
      <c r="X83" s="35">
        <f t="shared" si="41"/>
        <v>8.011041665707122</v>
      </c>
    </row>
    <row r="84" spans="1:24" x14ac:dyDescent="0.25">
      <c r="A84" s="1" t="s">
        <v>23</v>
      </c>
      <c r="B84" s="12">
        <v>0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6">
        <f t="shared" si="38"/>
        <v>0</v>
      </c>
      <c r="L84" s="46">
        <f t="shared" si="39"/>
        <v>0</v>
      </c>
      <c r="M84" s="46"/>
      <c r="N84" s="71">
        <v>0</v>
      </c>
      <c r="O84" s="14">
        <v>0</v>
      </c>
      <c r="P84" s="71">
        <v>0</v>
      </c>
      <c r="Q84" s="73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f t="shared" si="40"/>
        <v>0</v>
      </c>
      <c r="X84" s="35">
        <f t="shared" si="41"/>
        <v>0</v>
      </c>
    </row>
    <row r="85" spans="1:24" x14ac:dyDescent="0.25">
      <c r="A85" s="1"/>
      <c r="B85" s="6">
        <f>SUM(B76:B84)</f>
        <v>6</v>
      </c>
      <c r="C85" s="6">
        <f t="shared" ref="C85:J85" si="42">SUM(C76:C84)</f>
        <v>6</v>
      </c>
      <c r="D85" s="6">
        <f t="shared" si="42"/>
        <v>8</v>
      </c>
      <c r="E85" s="6">
        <f t="shared" si="42"/>
        <v>7</v>
      </c>
      <c r="F85" s="6">
        <f t="shared" si="42"/>
        <v>3</v>
      </c>
      <c r="G85" s="6">
        <f t="shared" si="42"/>
        <v>3</v>
      </c>
      <c r="H85" s="6">
        <f t="shared" si="42"/>
        <v>6</v>
      </c>
      <c r="I85" s="6">
        <f t="shared" si="42"/>
        <v>5</v>
      </c>
      <c r="J85" s="6">
        <f t="shared" si="42"/>
        <v>3</v>
      </c>
      <c r="K85" s="3">
        <f>SUM(B85:J85)</f>
        <v>47</v>
      </c>
      <c r="L85" s="67">
        <f>SUM(L76:L84)</f>
        <v>100</v>
      </c>
      <c r="M85" s="111"/>
      <c r="N85" s="29">
        <f>SUM(N76:N84)</f>
        <v>8106535</v>
      </c>
      <c r="O85" s="29">
        <f t="shared" ref="O85:W85" si="43">SUM(O76:O84)</f>
        <v>8334855</v>
      </c>
      <c r="P85" s="29">
        <f t="shared" si="43"/>
        <v>9988900</v>
      </c>
      <c r="Q85" s="29">
        <f t="shared" si="43"/>
        <v>6859200</v>
      </c>
      <c r="R85" s="29">
        <f t="shared" si="43"/>
        <v>6898500</v>
      </c>
      <c r="S85" s="29">
        <f t="shared" si="43"/>
        <v>9800000</v>
      </c>
      <c r="T85" s="29">
        <f t="shared" si="43"/>
        <v>6895185</v>
      </c>
      <c r="U85" s="29">
        <f t="shared" si="43"/>
        <v>9782190</v>
      </c>
      <c r="V85" s="29">
        <f t="shared" si="43"/>
        <v>8240000</v>
      </c>
      <c r="W85" s="29">
        <f t="shared" si="43"/>
        <v>74905365</v>
      </c>
      <c r="X85" s="35">
        <f t="shared" si="41"/>
        <v>100</v>
      </c>
    </row>
    <row r="86" spans="1:24" x14ac:dyDescent="0.25">
      <c r="A86" s="80"/>
      <c r="B86" s="81"/>
      <c r="C86" s="81"/>
      <c r="D86" s="81"/>
      <c r="E86" s="81"/>
      <c r="F86" s="81"/>
      <c r="G86" s="81"/>
      <c r="H86" s="81"/>
      <c r="I86" s="81"/>
      <c r="J86" s="81"/>
      <c r="K86" s="82"/>
      <c r="L86" s="83"/>
      <c r="M86" s="83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</row>
    <row r="87" spans="1:24" x14ac:dyDescent="0.25">
      <c r="A87" s="85">
        <v>2020</v>
      </c>
      <c r="B87" s="12" t="s">
        <v>9</v>
      </c>
      <c r="C87" s="12" t="s">
        <v>10</v>
      </c>
      <c r="D87" s="12" t="s">
        <v>11</v>
      </c>
      <c r="E87" s="12" t="s">
        <v>12</v>
      </c>
      <c r="F87" s="12" t="s">
        <v>13</v>
      </c>
      <c r="G87" s="12" t="s">
        <v>14</v>
      </c>
      <c r="H87" s="12" t="s">
        <v>15</v>
      </c>
      <c r="I87" s="12" t="s">
        <v>16</v>
      </c>
      <c r="J87" s="12" t="s">
        <v>17</v>
      </c>
      <c r="K87" s="33" t="s">
        <v>18</v>
      </c>
      <c r="L87" s="33" t="s">
        <v>19</v>
      </c>
      <c r="M87" s="33"/>
      <c r="N87" s="14" t="s">
        <v>9</v>
      </c>
      <c r="O87" s="15" t="s">
        <v>10</v>
      </c>
      <c r="P87" s="14" t="s">
        <v>11</v>
      </c>
      <c r="Q87" s="14" t="s">
        <v>12</v>
      </c>
      <c r="R87" s="14" t="s">
        <v>13</v>
      </c>
      <c r="S87" s="14" t="s">
        <v>14</v>
      </c>
      <c r="T87" s="14" t="s">
        <v>15</v>
      </c>
      <c r="U87" s="14" t="s">
        <v>16</v>
      </c>
      <c r="V87" s="14" t="s">
        <v>17</v>
      </c>
      <c r="W87" s="33" t="s">
        <v>20</v>
      </c>
      <c r="X87" s="33" t="s">
        <v>19</v>
      </c>
    </row>
    <row r="88" spans="1:24" x14ac:dyDescent="0.25">
      <c r="A88" s="1" t="s">
        <v>0</v>
      </c>
      <c r="B88" s="12">
        <v>0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2">
        <v>2</v>
      </c>
      <c r="I88" s="12">
        <v>0</v>
      </c>
      <c r="J88" s="12">
        <v>0</v>
      </c>
      <c r="K88" s="6">
        <f t="shared" ref="K88:K96" si="44">SUM(B88:J88)</f>
        <v>2</v>
      </c>
      <c r="L88" s="46">
        <f>K88/66*100</f>
        <v>3.0303030303030303</v>
      </c>
      <c r="M88" s="46"/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2154930</v>
      </c>
      <c r="U88" s="71">
        <v>0</v>
      </c>
      <c r="V88" s="71">
        <v>0</v>
      </c>
      <c r="W88" s="73">
        <f>SUM(N88:V88)</f>
        <v>2154930</v>
      </c>
      <c r="X88" s="35">
        <f>W88*100/106655839</f>
        <v>2.0204519698166736</v>
      </c>
    </row>
    <row r="89" spans="1:24" x14ac:dyDescent="0.25">
      <c r="A89" s="1" t="s">
        <v>1</v>
      </c>
      <c r="B89" s="12">
        <v>0</v>
      </c>
      <c r="C89" s="12">
        <v>0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6">
        <f t="shared" si="44"/>
        <v>0</v>
      </c>
      <c r="L89" s="46">
        <f t="shared" ref="L89:L96" si="45">K89/66*100</f>
        <v>0</v>
      </c>
      <c r="M89" s="46"/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35">
        <f t="shared" ref="X89:X97" si="46">W89*100/106655839</f>
        <v>0</v>
      </c>
    </row>
    <row r="90" spans="1:24" x14ac:dyDescent="0.25">
      <c r="A90" s="1" t="s">
        <v>2</v>
      </c>
      <c r="B90" s="12">
        <v>0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6">
        <f t="shared" si="44"/>
        <v>0</v>
      </c>
      <c r="L90" s="46">
        <f t="shared" si="45"/>
        <v>0</v>
      </c>
      <c r="M90" s="46"/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35">
        <f t="shared" si="46"/>
        <v>0</v>
      </c>
    </row>
    <row r="91" spans="1:24" x14ac:dyDescent="0.25">
      <c r="A91" s="1" t="s">
        <v>3</v>
      </c>
      <c r="B91" s="12">
        <v>1</v>
      </c>
      <c r="C91" s="12">
        <v>0</v>
      </c>
      <c r="D91" s="12">
        <v>0</v>
      </c>
      <c r="E91" s="12">
        <v>0</v>
      </c>
      <c r="F91" s="12">
        <v>0</v>
      </c>
      <c r="G91" s="12">
        <v>0</v>
      </c>
      <c r="H91" s="12">
        <v>1</v>
      </c>
      <c r="I91" s="12">
        <v>0</v>
      </c>
      <c r="J91" s="12">
        <v>0</v>
      </c>
      <c r="K91" s="6">
        <f t="shared" si="44"/>
        <v>2</v>
      </c>
      <c r="L91" s="46">
        <f t="shared" si="45"/>
        <v>3.0303030303030303</v>
      </c>
      <c r="M91" s="46"/>
      <c r="N91" s="71">
        <v>260000</v>
      </c>
      <c r="O91" s="71">
        <v>0</v>
      </c>
      <c r="P91" s="73">
        <v>0</v>
      </c>
      <c r="Q91" s="71">
        <v>0</v>
      </c>
      <c r="R91" s="71">
        <v>0</v>
      </c>
      <c r="S91" s="71">
        <v>0</v>
      </c>
      <c r="T91" s="71">
        <v>80000</v>
      </c>
      <c r="U91" s="71">
        <v>0</v>
      </c>
      <c r="V91" s="71">
        <v>0</v>
      </c>
      <c r="W91" s="73">
        <f>SUM(N91:V91)</f>
        <v>340000</v>
      </c>
      <c r="X91" s="35">
        <f t="shared" si="46"/>
        <v>0.31878235939806354</v>
      </c>
    </row>
    <row r="92" spans="1:24" x14ac:dyDescent="0.25">
      <c r="A92" s="86" t="s">
        <v>21</v>
      </c>
      <c r="B92" s="87">
        <v>10</v>
      </c>
      <c r="C92" s="87">
        <v>4</v>
      </c>
      <c r="D92" s="87">
        <v>7</v>
      </c>
      <c r="E92" s="87">
        <v>4</v>
      </c>
      <c r="F92" s="87">
        <v>5</v>
      </c>
      <c r="G92" s="87">
        <v>5</v>
      </c>
      <c r="H92" s="87">
        <v>4</v>
      </c>
      <c r="I92" s="87">
        <v>6</v>
      </c>
      <c r="J92" s="87">
        <v>5</v>
      </c>
      <c r="K92" s="88">
        <f t="shared" si="44"/>
        <v>50</v>
      </c>
      <c r="L92" s="89">
        <f t="shared" si="45"/>
        <v>75.757575757575751</v>
      </c>
      <c r="M92" s="89"/>
      <c r="N92" s="112">
        <v>11497694</v>
      </c>
      <c r="O92" s="113">
        <v>12000000</v>
      </c>
      <c r="P92" s="114">
        <v>10374082</v>
      </c>
      <c r="Q92" s="114">
        <v>6520300</v>
      </c>
      <c r="R92" s="114">
        <v>9634856</v>
      </c>
      <c r="S92" s="114">
        <v>13540000</v>
      </c>
      <c r="T92" s="114">
        <v>3392759</v>
      </c>
      <c r="U92" s="114">
        <v>11280534</v>
      </c>
      <c r="V92" s="114">
        <v>9628000</v>
      </c>
      <c r="W92" s="114">
        <f>SUM(N92:V92)</f>
        <v>87868225</v>
      </c>
      <c r="X92" s="90">
        <f>W92*100/106655839</f>
        <v>82.38482376947033</v>
      </c>
    </row>
    <row r="93" spans="1:24" x14ac:dyDescent="0.25">
      <c r="A93" s="1" t="s">
        <v>22</v>
      </c>
      <c r="B93" s="12">
        <v>0</v>
      </c>
      <c r="C93" s="12">
        <v>1</v>
      </c>
      <c r="D93" s="12">
        <v>1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2</v>
      </c>
      <c r="K93" s="6">
        <f t="shared" si="44"/>
        <v>4</v>
      </c>
      <c r="L93" s="46">
        <f t="shared" si="45"/>
        <v>6.0606060606060606</v>
      </c>
      <c r="M93" s="46"/>
      <c r="N93" s="71">
        <v>0</v>
      </c>
      <c r="O93" s="71">
        <v>128471</v>
      </c>
      <c r="P93" s="71">
        <v>3000000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2049000</v>
      </c>
      <c r="W93" s="73">
        <f>SUM(N93:V93)</f>
        <v>5177471</v>
      </c>
      <c r="X93" s="35">
        <f t="shared" si="46"/>
        <v>4.8543718267501514</v>
      </c>
    </row>
    <row r="94" spans="1:24" x14ac:dyDescent="0.25">
      <c r="A94" s="1" t="s">
        <v>4</v>
      </c>
      <c r="B94" s="12">
        <v>0</v>
      </c>
      <c r="C94" s="12">
        <v>0</v>
      </c>
      <c r="D94" s="12">
        <v>0</v>
      </c>
      <c r="E94" s="12">
        <v>0</v>
      </c>
      <c r="F94" s="12">
        <v>0</v>
      </c>
      <c r="G94" s="12">
        <v>0</v>
      </c>
      <c r="H94" s="12">
        <v>1</v>
      </c>
      <c r="I94" s="12">
        <v>1</v>
      </c>
      <c r="J94" s="12">
        <v>0</v>
      </c>
      <c r="K94" s="6">
        <f t="shared" si="44"/>
        <v>2</v>
      </c>
      <c r="L94" s="46">
        <f t="shared" si="45"/>
        <v>3.0303030303030303</v>
      </c>
      <c r="M94" s="46"/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3">
        <v>280000</v>
      </c>
      <c r="U94" s="73">
        <v>280000</v>
      </c>
      <c r="V94" s="73">
        <v>0</v>
      </c>
      <c r="W94" s="16">
        <f>SUM(N94:V94)</f>
        <v>560000</v>
      </c>
      <c r="X94" s="35">
        <f t="shared" si="46"/>
        <v>0.52505329783210464</v>
      </c>
    </row>
    <row r="95" spans="1:24" x14ac:dyDescent="0.25">
      <c r="A95" s="1" t="s">
        <v>5</v>
      </c>
      <c r="B95" s="12">
        <v>0</v>
      </c>
      <c r="C95" s="12">
        <v>0</v>
      </c>
      <c r="D95" s="12">
        <v>1</v>
      </c>
      <c r="E95" s="12">
        <v>1</v>
      </c>
      <c r="F95" s="12">
        <v>0</v>
      </c>
      <c r="G95" s="12">
        <v>2</v>
      </c>
      <c r="H95" s="12">
        <v>0</v>
      </c>
      <c r="I95" s="12">
        <v>1</v>
      </c>
      <c r="J95" s="12">
        <v>1</v>
      </c>
      <c r="K95" s="6">
        <f t="shared" si="44"/>
        <v>6</v>
      </c>
      <c r="L95" s="46">
        <f t="shared" si="45"/>
        <v>9.0909090909090917</v>
      </c>
      <c r="M95" s="46"/>
      <c r="N95" s="71">
        <v>0</v>
      </c>
      <c r="O95" s="72">
        <v>0</v>
      </c>
      <c r="P95" s="73">
        <v>3000000</v>
      </c>
      <c r="Q95" s="73">
        <v>3000000</v>
      </c>
      <c r="R95" s="73">
        <v>0</v>
      </c>
      <c r="S95" s="73">
        <v>786782</v>
      </c>
      <c r="T95" s="73">
        <v>0</v>
      </c>
      <c r="U95" s="73">
        <v>3000000</v>
      </c>
      <c r="V95" s="73">
        <v>768431</v>
      </c>
      <c r="W95" s="73">
        <f>SUM(N95:V95)</f>
        <v>10555213</v>
      </c>
      <c r="X95" s="35">
        <f t="shared" si="46"/>
        <v>9.8965167767326836</v>
      </c>
    </row>
    <row r="96" spans="1:24" x14ac:dyDescent="0.25">
      <c r="A96" s="1" t="s">
        <v>23</v>
      </c>
      <c r="B96" s="12">
        <v>0</v>
      </c>
      <c r="C96" s="12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6">
        <f t="shared" si="44"/>
        <v>0</v>
      </c>
      <c r="L96" s="46">
        <f t="shared" si="45"/>
        <v>0</v>
      </c>
      <c r="M96" s="46"/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35">
        <f t="shared" si="46"/>
        <v>0</v>
      </c>
    </row>
    <row r="97" spans="1:24" x14ac:dyDescent="0.25">
      <c r="A97" s="1" t="s">
        <v>24</v>
      </c>
      <c r="B97" s="12"/>
      <c r="C97" s="12"/>
      <c r="D97" s="12"/>
      <c r="E97" s="12"/>
      <c r="F97" s="12"/>
      <c r="G97" s="12"/>
      <c r="H97" s="12"/>
      <c r="I97" s="12"/>
      <c r="J97" s="12"/>
      <c r="K97" s="6">
        <v>1</v>
      </c>
      <c r="L97" s="46"/>
      <c r="M97" s="46"/>
      <c r="N97" s="35">
        <f t="shared" ref="N97" si="47">L97*100/108735042</f>
        <v>0</v>
      </c>
      <c r="O97" s="35">
        <f t="shared" ref="O97" si="48">N97*100/108735042</f>
        <v>0</v>
      </c>
      <c r="P97" s="35">
        <f t="shared" ref="P97" si="49">O97*100/108735042</f>
        <v>0</v>
      </c>
      <c r="Q97" s="35">
        <f t="shared" ref="Q97" si="50">P97*100/108735042</f>
        <v>0</v>
      </c>
      <c r="R97" s="35">
        <f t="shared" ref="R97" si="51">Q97*100/108735042</f>
        <v>0</v>
      </c>
      <c r="S97" s="35">
        <f t="shared" ref="S97" si="52">R97*100/108735042</f>
        <v>0</v>
      </c>
      <c r="T97" s="35">
        <f t="shared" ref="T97" si="53">S97*100/108735042</f>
        <v>0</v>
      </c>
      <c r="U97" s="35">
        <f t="shared" ref="U97" si="54">T97*100/108735042</f>
        <v>0</v>
      </c>
      <c r="V97" s="35">
        <f t="shared" ref="V97" si="55">U97*100/108735042</f>
        <v>0</v>
      </c>
      <c r="W97" s="35">
        <f t="shared" ref="W97" si="56">V97*100/108735042</f>
        <v>0</v>
      </c>
      <c r="X97" s="35">
        <f t="shared" si="46"/>
        <v>0</v>
      </c>
    </row>
    <row r="98" spans="1:24" x14ac:dyDescent="0.25">
      <c r="A98" s="1"/>
      <c r="B98" s="6">
        <f t="shared" ref="B98:J98" si="57">SUM(B88:B96)</f>
        <v>11</v>
      </c>
      <c r="C98" s="6">
        <f t="shared" si="57"/>
        <v>5</v>
      </c>
      <c r="D98" s="6">
        <f t="shared" si="57"/>
        <v>9</v>
      </c>
      <c r="E98" s="6">
        <f t="shared" si="57"/>
        <v>5</v>
      </c>
      <c r="F98" s="6">
        <f t="shared" si="57"/>
        <v>5</v>
      </c>
      <c r="G98" s="6">
        <f t="shared" si="57"/>
        <v>7</v>
      </c>
      <c r="H98" s="6">
        <f t="shared" si="57"/>
        <v>8</v>
      </c>
      <c r="I98" s="6">
        <f t="shared" si="57"/>
        <v>8</v>
      </c>
      <c r="J98" s="6">
        <f t="shared" si="57"/>
        <v>8</v>
      </c>
      <c r="K98" s="88">
        <f>SUM(B98:J98)-K97</f>
        <v>65</v>
      </c>
      <c r="L98" s="67">
        <f t="shared" ref="L98:X98" si="58">SUM(L88:L96)</f>
        <v>100</v>
      </c>
      <c r="M98" s="111"/>
      <c r="N98" s="29">
        <f t="shared" si="58"/>
        <v>11757694</v>
      </c>
      <c r="O98" s="29">
        <f t="shared" si="58"/>
        <v>12128471</v>
      </c>
      <c r="P98" s="29">
        <f t="shared" si="58"/>
        <v>16374082</v>
      </c>
      <c r="Q98" s="29">
        <f t="shared" si="58"/>
        <v>9520300</v>
      </c>
      <c r="R98" s="29">
        <f t="shared" si="58"/>
        <v>9634856</v>
      </c>
      <c r="S98" s="29">
        <f t="shared" si="58"/>
        <v>14326782</v>
      </c>
      <c r="T98" s="29">
        <f t="shared" si="58"/>
        <v>5907689</v>
      </c>
      <c r="U98" s="29">
        <f t="shared" si="58"/>
        <v>14560534</v>
      </c>
      <c r="V98" s="29">
        <f t="shared" si="58"/>
        <v>12445431</v>
      </c>
      <c r="W98" s="29">
        <f t="shared" si="58"/>
        <v>106655839</v>
      </c>
      <c r="X98" s="105">
        <f t="shared" si="58"/>
        <v>100</v>
      </c>
    </row>
    <row r="99" spans="1:24" x14ac:dyDescent="0.25">
      <c r="A99" s="80"/>
      <c r="B99" s="81"/>
      <c r="C99" s="81"/>
      <c r="D99" s="81"/>
      <c r="E99" s="81"/>
      <c r="F99" s="81"/>
      <c r="G99" s="81"/>
      <c r="H99" s="81"/>
      <c r="I99" s="81"/>
      <c r="J99" s="81"/>
      <c r="K99" s="82"/>
      <c r="L99" s="83"/>
      <c r="M99" s="83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</row>
    <row r="100" spans="1:24" x14ac:dyDescent="0.25">
      <c r="A100" s="97">
        <v>2022</v>
      </c>
      <c r="B100" s="12" t="s">
        <v>9</v>
      </c>
      <c r="C100" s="12" t="s">
        <v>10</v>
      </c>
      <c r="D100" s="12" t="s">
        <v>11</v>
      </c>
      <c r="E100" s="12" t="s">
        <v>12</v>
      </c>
      <c r="F100" s="12" t="s">
        <v>13</v>
      </c>
      <c r="G100" s="12" t="s">
        <v>14</v>
      </c>
      <c r="H100" s="12" t="s">
        <v>15</v>
      </c>
      <c r="I100" s="12" t="s">
        <v>16</v>
      </c>
      <c r="J100" s="12" t="s">
        <v>17</v>
      </c>
      <c r="K100" s="33" t="s">
        <v>18</v>
      </c>
      <c r="L100" s="33" t="s">
        <v>19</v>
      </c>
      <c r="M100" s="33"/>
      <c r="N100" s="14" t="s">
        <v>9</v>
      </c>
      <c r="O100" s="15" t="s">
        <v>10</v>
      </c>
      <c r="P100" s="14" t="s">
        <v>11</v>
      </c>
      <c r="Q100" s="14" t="s">
        <v>12</v>
      </c>
      <c r="R100" s="14" t="s">
        <v>13</v>
      </c>
      <c r="S100" s="14" t="s">
        <v>14</v>
      </c>
      <c r="T100" s="14" t="s">
        <v>15</v>
      </c>
      <c r="U100" s="14" t="s">
        <v>16</v>
      </c>
      <c r="V100" s="14" t="s">
        <v>17</v>
      </c>
      <c r="W100" s="33" t="s">
        <v>20</v>
      </c>
      <c r="X100" s="33" t="s">
        <v>19</v>
      </c>
    </row>
    <row r="101" spans="1:24" x14ac:dyDescent="0.25">
      <c r="A101" s="1" t="s">
        <v>0</v>
      </c>
      <c r="B101" s="12">
        <v>1</v>
      </c>
      <c r="C101" s="12"/>
      <c r="D101" s="12">
        <v>1</v>
      </c>
      <c r="E101" s="12"/>
      <c r="F101" s="12"/>
      <c r="G101" s="12"/>
      <c r="H101" s="12"/>
      <c r="I101" s="12"/>
      <c r="J101" s="12">
        <v>1</v>
      </c>
      <c r="K101" s="6">
        <f t="shared" ref="K101:K109" si="59">SUM(B101:J101)</f>
        <v>3</v>
      </c>
      <c r="L101" s="46">
        <f>K101/76*100</f>
        <v>3.9473684210526314</v>
      </c>
      <c r="M101" s="46"/>
      <c r="N101" s="71">
        <v>29000</v>
      </c>
      <c r="O101" s="71">
        <v>0</v>
      </c>
      <c r="P101" s="71">
        <v>58000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101500</v>
      </c>
      <c r="W101" s="73">
        <f>SUM(N101:V101)</f>
        <v>188500</v>
      </c>
      <c r="X101" s="109">
        <f>W101*100/209411772</f>
        <v>9.0014041808499673E-2</v>
      </c>
    </row>
    <row r="102" spans="1:24" x14ac:dyDescent="0.25">
      <c r="A102" s="1" t="s">
        <v>1</v>
      </c>
      <c r="B102" s="12">
        <v>0</v>
      </c>
      <c r="C102" s="12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6">
        <f t="shared" si="59"/>
        <v>0</v>
      </c>
      <c r="L102" s="46">
        <f t="shared" ref="L102:L110" si="60">K102/76*100</f>
        <v>0</v>
      </c>
      <c r="M102" s="46"/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3">
        <f t="shared" ref="W102:W110" si="61">SUM(N102:V102)</f>
        <v>0</v>
      </c>
      <c r="X102" s="109">
        <f t="shared" ref="X102:X110" si="62">W102*100/209411772</f>
        <v>0</v>
      </c>
    </row>
    <row r="103" spans="1:24" x14ac:dyDescent="0.25">
      <c r="A103" s="1" t="s">
        <v>2</v>
      </c>
      <c r="B103" s="12">
        <v>0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6">
        <f t="shared" si="59"/>
        <v>0</v>
      </c>
      <c r="L103" s="46">
        <f t="shared" si="60"/>
        <v>0</v>
      </c>
      <c r="M103" s="46"/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3">
        <f t="shared" si="61"/>
        <v>0</v>
      </c>
      <c r="X103" s="109">
        <f t="shared" si="62"/>
        <v>0</v>
      </c>
    </row>
    <row r="104" spans="1:24" x14ac:dyDescent="0.25">
      <c r="A104" s="1" t="s">
        <v>3</v>
      </c>
      <c r="B104" s="12">
        <v>0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6">
        <f t="shared" si="59"/>
        <v>0</v>
      </c>
      <c r="L104" s="46">
        <f t="shared" si="60"/>
        <v>0</v>
      </c>
      <c r="M104" s="46"/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3">
        <f t="shared" si="61"/>
        <v>0</v>
      </c>
      <c r="X104" s="109">
        <f t="shared" si="62"/>
        <v>0</v>
      </c>
    </row>
    <row r="105" spans="1:24" x14ac:dyDescent="0.25">
      <c r="A105" s="98" t="s">
        <v>21</v>
      </c>
      <c r="B105" s="99">
        <v>7</v>
      </c>
      <c r="C105" s="99">
        <v>8</v>
      </c>
      <c r="D105" s="99">
        <v>9</v>
      </c>
      <c r="E105" s="99">
        <v>5</v>
      </c>
      <c r="F105" s="99">
        <v>5</v>
      </c>
      <c r="G105" s="99">
        <v>7</v>
      </c>
      <c r="H105" s="99">
        <v>4</v>
      </c>
      <c r="I105" s="99">
        <v>9</v>
      </c>
      <c r="J105" s="99">
        <v>4</v>
      </c>
      <c r="K105" s="100">
        <f>SUM(B105:J105)</f>
        <v>58</v>
      </c>
      <c r="L105" s="101">
        <f t="shared" si="60"/>
        <v>76.31578947368422</v>
      </c>
      <c r="M105" s="101"/>
      <c r="N105" s="71">
        <v>19095300</v>
      </c>
      <c r="O105" s="72">
        <v>23837621</v>
      </c>
      <c r="P105" s="73">
        <v>25893550</v>
      </c>
      <c r="Q105" s="73">
        <v>12529700</v>
      </c>
      <c r="R105" s="73">
        <v>14323000</v>
      </c>
      <c r="S105" s="73">
        <v>19440000</v>
      </c>
      <c r="T105" s="73">
        <v>12976453</v>
      </c>
      <c r="U105" s="73">
        <v>27578000</v>
      </c>
      <c r="V105" s="73">
        <v>16105447</v>
      </c>
      <c r="W105" s="73">
        <f t="shared" si="61"/>
        <v>171779071</v>
      </c>
      <c r="X105" s="102">
        <f>W105*100/209411772</f>
        <v>82.029328800102036</v>
      </c>
    </row>
    <row r="106" spans="1:24" x14ac:dyDescent="0.25">
      <c r="A106" s="1" t="s">
        <v>22</v>
      </c>
      <c r="B106" s="12">
        <v>0</v>
      </c>
      <c r="C106" s="12">
        <v>0</v>
      </c>
      <c r="D106" s="12">
        <v>0</v>
      </c>
      <c r="E106" s="12">
        <v>2</v>
      </c>
      <c r="F106" s="12">
        <v>1</v>
      </c>
      <c r="G106" s="12">
        <v>1</v>
      </c>
      <c r="H106" s="12">
        <v>2</v>
      </c>
      <c r="I106" s="12">
        <v>0</v>
      </c>
      <c r="J106" s="12">
        <v>0</v>
      </c>
      <c r="K106" s="6">
        <f t="shared" si="59"/>
        <v>6</v>
      </c>
      <c r="L106" s="46">
        <f t="shared" si="60"/>
        <v>7.8947368421052628</v>
      </c>
      <c r="M106" s="46"/>
      <c r="N106" s="71">
        <v>0</v>
      </c>
      <c r="O106" s="71">
        <v>0</v>
      </c>
      <c r="P106" s="71">
        <v>0</v>
      </c>
      <c r="Q106" s="73">
        <v>1027680</v>
      </c>
      <c r="R106" s="73">
        <v>5000000</v>
      </c>
      <c r="S106" s="73">
        <v>332640</v>
      </c>
      <c r="T106" s="73">
        <v>1863000</v>
      </c>
      <c r="U106" s="73">
        <v>0</v>
      </c>
      <c r="V106" s="73">
        <v>0</v>
      </c>
      <c r="W106" s="73">
        <f t="shared" si="61"/>
        <v>8223320</v>
      </c>
      <c r="X106" s="109">
        <f t="shared" si="62"/>
        <v>3.9268661553563473</v>
      </c>
    </row>
    <row r="107" spans="1:24" x14ac:dyDescent="0.25">
      <c r="A107" s="1" t="s">
        <v>4</v>
      </c>
      <c r="B107" s="12">
        <v>0</v>
      </c>
      <c r="C107" s="12">
        <v>0</v>
      </c>
      <c r="D107" s="12">
        <v>0</v>
      </c>
      <c r="E107" s="12">
        <v>0</v>
      </c>
      <c r="F107" s="12">
        <v>1</v>
      </c>
      <c r="G107" s="12">
        <v>0</v>
      </c>
      <c r="H107" s="12">
        <v>0</v>
      </c>
      <c r="I107" s="12">
        <v>0</v>
      </c>
      <c r="J107" s="12">
        <v>0</v>
      </c>
      <c r="K107" s="6">
        <f t="shared" si="59"/>
        <v>1</v>
      </c>
      <c r="L107" s="46">
        <f t="shared" si="60"/>
        <v>1.3157894736842104</v>
      </c>
      <c r="M107" s="46"/>
      <c r="N107" s="71">
        <v>0</v>
      </c>
      <c r="O107" s="71">
        <v>0</v>
      </c>
      <c r="P107" s="71">
        <v>0</v>
      </c>
      <c r="Q107" s="71">
        <v>0</v>
      </c>
      <c r="R107" s="71">
        <v>372000</v>
      </c>
      <c r="S107" s="71">
        <v>0</v>
      </c>
      <c r="T107" s="73">
        <v>0</v>
      </c>
      <c r="U107" s="73">
        <v>0</v>
      </c>
      <c r="V107" s="73">
        <v>0</v>
      </c>
      <c r="W107" s="73">
        <f t="shared" si="61"/>
        <v>372000</v>
      </c>
      <c r="X107" s="109">
        <f t="shared" si="62"/>
        <v>0.17764044325072614</v>
      </c>
    </row>
    <row r="108" spans="1:24" x14ac:dyDescent="0.25">
      <c r="A108" s="1" t="s">
        <v>5</v>
      </c>
      <c r="B108" s="12">
        <v>1</v>
      </c>
      <c r="C108" s="12">
        <v>1</v>
      </c>
      <c r="D108" s="12">
        <v>0</v>
      </c>
      <c r="E108" s="12">
        <v>1</v>
      </c>
      <c r="F108" s="12">
        <v>1</v>
      </c>
      <c r="G108" s="12">
        <v>1</v>
      </c>
      <c r="H108" s="12">
        <v>1</v>
      </c>
      <c r="I108" s="12"/>
      <c r="J108" s="12">
        <v>1</v>
      </c>
      <c r="K108" s="6">
        <f t="shared" si="59"/>
        <v>7</v>
      </c>
      <c r="L108" s="46">
        <f t="shared" si="60"/>
        <v>9.2105263157894726</v>
      </c>
      <c r="M108" s="46"/>
      <c r="N108" s="71">
        <v>5855437</v>
      </c>
      <c r="O108" s="72">
        <v>640000</v>
      </c>
      <c r="P108" s="73">
        <v>0</v>
      </c>
      <c r="Q108" s="73">
        <v>4743750</v>
      </c>
      <c r="R108" s="73">
        <v>162000</v>
      </c>
      <c r="S108" s="73">
        <v>4488673</v>
      </c>
      <c r="T108" s="73">
        <v>6864881</v>
      </c>
      <c r="U108" s="73"/>
      <c r="V108" s="73">
        <v>6094140</v>
      </c>
      <c r="W108" s="73">
        <f t="shared" si="61"/>
        <v>28848881</v>
      </c>
      <c r="X108" s="109">
        <f t="shared" si="62"/>
        <v>13.776150559482396</v>
      </c>
    </row>
    <row r="109" spans="1:24" x14ac:dyDescent="0.25">
      <c r="A109" s="1" t="s">
        <v>23</v>
      </c>
      <c r="B109" s="12">
        <v>0</v>
      </c>
      <c r="C109" s="12">
        <v>0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6">
        <f t="shared" si="59"/>
        <v>0</v>
      </c>
      <c r="L109" s="46">
        <f t="shared" si="60"/>
        <v>0</v>
      </c>
      <c r="M109" s="46"/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3">
        <f t="shared" si="61"/>
        <v>0</v>
      </c>
      <c r="X109" s="109">
        <f t="shared" si="62"/>
        <v>0</v>
      </c>
    </row>
    <row r="110" spans="1:24" x14ac:dyDescent="0.25">
      <c r="A110" s="1" t="s">
        <v>24</v>
      </c>
      <c r="B110" s="12">
        <v>0</v>
      </c>
      <c r="C110" s="12">
        <v>0</v>
      </c>
      <c r="D110" s="12">
        <v>0</v>
      </c>
      <c r="E110" s="12">
        <v>0</v>
      </c>
      <c r="F110" s="12">
        <v>0</v>
      </c>
      <c r="G110" s="12">
        <v>1</v>
      </c>
      <c r="H110" s="12">
        <v>0</v>
      </c>
      <c r="I110" s="12">
        <v>0</v>
      </c>
      <c r="J110" s="12">
        <v>0</v>
      </c>
      <c r="K110" s="6">
        <v>1</v>
      </c>
      <c r="L110" s="46">
        <f t="shared" si="60"/>
        <v>1.3157894736842104</v>
      </c>
      <c r="M110" s="46"/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73">
        <f t="shared" si="61"/>
        <v>0</v>
      </c>
      <c r="X110" s="109">
        <f t="shared" si="62"/>
        <v>0</v>
      </c>
    </row>
    <row r="111" spans="1:24" x14ac:dyDescent="0.25">
      <c r="A111" s="1"/>
      <c r="B111" s="6">
        <f>SUM(B101:B110)</f>
        <v>9</v>
      </c>
      <c r="C111" s="6">
        <f t="shared" ref="C111:F111" si="63">SUM(C101:C109)</f>
        <v>9</v>
      </c>
      <c r="D111" s="6">
        <f t="shared" si="63"/>
        <v>10</v>
      </c>
      <c r="E111" s="6">
        <f t="shared" si="63"/>
        <v>8</v>
      </c>
      <c r="F111" s="6">
        <f t="shared" si="63"/>
        <v>8</v>
      </c>
      <c r="G111" s="6">
        <f t="shared" ref="G111:L111" si="64">SUM(G101:G110)</f>
        <v>10</v>
      </c>
      <c r="H111" s="6">
        <f t="shared" si="64"/>
        <v>7</v>
      </c>
      <c r="I111" s="6">
        <f t="shared" si="64"/>
        <v>9</v>
      </c>
      <c r="J111" s="6">
        <f t="shared" si="64"/>
        <v>6</v>
      </c>
      <c r="K111" s="100">
        <f t="shared" si="64"/>
        <v>76</v>
      </c>
      <c r="L111" s="67">
        <f t="shared" si="64"/>
        <v>99.999999999999986</v>
      </c>
      <c r="M111" s="111"/>
      <c r="N111" s="29">
        <f t="shared" ref="N111:X111" si="65">SUM(N101:N109)</f>
        <v>24979737</v>
      </c>
      <c r="O111" s="29">
        <f t="shared" si="65"/>
        <v>24477621</v>
      </c>
      <c r="P111" s="29">
        <f t="shared" si="65"/>
        <v>25951550</v>
      </c>
      <c r="Q111" s="29">
        <f t="shared" si="65"/>
        <v>18301130</v>
      </c>
      <c r="R111" s="29">
        <f t="shared" si="65"/>
        <v>19857000</v>
      </c>
      <c r="S111" s="29">
        <f t="shared" si="65"/>
        <v>24261313</v>
      </c>
      <c r="T111" s="29">
        <f t="shared" si="65"/>
        <v>21704334</v>
      </c>
      <c r="U111" s="29">
        <f t="shared" si="65"/>
        <v>27578000</v>
      </c>
      <c r="V111" s="29">
        <f t="shared" si="65"/>
        <v>22301087</v>
      </c>
      <c r="W111" s="29">
        <f t="shared" si="65"/>
        <v>209411772</v>
      </c>
      <c r="X111" s="64">
        <f t="shared" si="65"/>
        <v>100</v>
      </c>
    </row>
    <row r="112" spans="1:24" x14ac:dyDescent="0.25">
      <c r="B112" s="68"/>
      <c r="C112" s="68"/>
      <c r="D112" s="68"/>
      <c r="E112" s="68"/>
      <c r="F112" s="68"/>
      <c r="G112" s="68"/>
      <c r="H112" s="68"/>
      <c r="I112" s="68"/>
      <c r="J112" s="68"/>
      <c r="K112" s="68"/>
      <c r="L112" s="69"/>
      <c r="M112" s="69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</row>
    <row r="113" spans="1:24" x14ac:dyDescent="0.25">
      <c r="A113" s="2">
        <v>2023</v>
      </c>
      <c r="B113" s="12" t="s">
        <v>9</v>
      </c>
      <c r="C113" s="12" t="s">
        <v>10</v>
      </c>
      <c r="D113" s="12" t="s">
        <v>11</v>
      </c>
      <c r="E113" s="12" t="s">
        <v>12</v>
      </c>
      <c r="F113" s="12" t="s">
        <v>13</v>
      </c>
      <c r="G113" s="12" t="s">
        <v>14</v>
      </c>
      <c r="H113" s="12" t="s">
        <v>15</v>
      </c>
      <c r="I113" s="12" t="s">
        <v>16</v>
      </c>
      <c r="J113" s="12" t="s">
        <v>17</v>
      </c>
      <c r="K113" s="33" t="s">
        <v>18</v>
      </c>
      <c r="L113" s="33" t="s">
        <v>19</v>
      </c>
      <c r="M113" s="33"/>
      <c r="N113" s="14" t="s">
        <v>9</v>
      </c>
      <c r="O113" s="15" t="s">
        <v>10</v>
      </c>
      <c r="P113" s="14" t="s">
        <v>11</v>
      </c>
      <c r="Q113" s="14" t="s">
        <v>12</v>
      </c>
      <c r="R113" s="14" t="s">
        <v>13</v>
      </c>
      <c r="S113" s="14" t="s">
        <v>14</v>
      </c>
      <c r="T113" s="14" t="s">
        <v>15</v>
      </c>
      <c r="U113" s="14" t="s">
        <v>16</v>
      </c>
      <c r="V113" s="14" t="s">
        <v>17</v>
      </c>
      <c r="W113" s="14" t="s">
        <v>20</v>
      </c>
      <c r="X113" s="5" t="s">
        <v>19</v>
      </c>
    </row>
    <row r="114" spans="1:24" x14ac:dyDescent="0.25">
      <c r="A114" s="1" t="s">
        <v>0</v>
      </c>
      <c r="B114" s="12">
        <v>2</v>
      </c>
      <c r="C114" s="12">
        <v>1</v>
      </c>
      <c r="D114" s="12">
        <v>1</v>
      </c>
      <c r="E114" s="12">
        <v>0</v>
      </c>
      <c r="F114" s="12">
        <v>0</v>
      </c>
      <c r="G114" s="12">
        <v>1</v>
      </c>
      <c r="H114" s="12">
        <v>0</v>
      </c>
      <c r="I114" s="12">
        <v>2</v>
      </c>
      <c r="J114" s="12">
        <v>2</v>
      </c>
      <c r="K114" s="6">
        <f t="shared" ref="K114:K122" si="66">SUM(B114:J114)</f>
        <v>9</v>
      </c>
      <c r="L114" s="46">
        <f>K114/76*100</f>
        <v>11.842105263157894</v>
      </c>
      <c r="M114" s="46"/>
      <c r="N114" s="71">
        <v>1575000</v>
      </c>
      <c r="O114" s="71">
        <v>1000000</v>
      </c>
      <c r="P114" s="71">
        <v>1500000</v>
      </c>
      <c r="Q114" s="71">
        <v>0</v>
      </c>
      <c r="R114" s="71">
        <v>0</v>
      </c>
      <c r="S114" s="71">
        <v>1500000</v>
      </c>
      <c r="T114" s="71">
        <v>0</v>
      </c>
      <c r="U114" s="71">
        <v>1755000</v>
      </c>
      <c r="V114" s="71">
        <v>8100050</v>
      </c>
      <c r="W114" s="73">
        <f>SUM(N114:V114)</f>
        <v>15430050</v>
      </c>
      <c r="X114" s="35">
        <f>W114*100/287915731</f>
        <v>5.3592243627702301</v>
      </c>
    </row>
    <row r="115" spans="1:24" x14ac:dyDescent="0.25">
      <c r="A115" s="1" t="s">
        <v>1</v>
      </c>
      <c r="B115" s="12">
        <v>0</v>
      </c>
      <c r="C115" s="12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6">
        <f t="shared" si="66"/>
        <v>0</v>
      </c>
      <c r="L115" s="46">
        <f t="shared" ref="L115:L122" si="67">K115/76*100</f>
        <v>0</v>
      </c>
      <c r="M115" s="46"/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3">
        <f t="shared" ref="W115:W122" si="68">SUM(N115:V115)</f>
        <v>0</v>
      </c>
      <c r="X115" s="35">
        <f t="shared" ref="X115:X117" si="69">W115*100/287915731</f>
        <v>0</v>
      </c>
    </row>
    <row r="116" spans="1:24" x14ac:dyDescent="0.25">
      <c r="A116" s="1" t="s">
        <v>2</v>
      </c>
      <c r="B116" s="12">
        <v>0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6">
        <f t="shared" si="66"/>
        <v>0</v>
      </c>
      <c r="L116" s="46">
        <f t="shared" si="67"/>
        <v>0</v>
      </c>
      <c r="M116" s="46"/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3">
        <f t="shared" si="68"/>
        <v>0</v>
      </c>
      <c r="X116" s="35">
        <f t="shared" si="69"/>
        <v>0</v>
      </c>
    </row>
    <row r="117" spans="1:24" x14ac:dyDescent="0.25">
      <c r="A117" s="1" t="s">
        <v>3</v>
      </c>
      <c r="B117" s="12">
        <v>0</v>
      </c>
      <c r="C117" s="12">
        <v>0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6">
        <f t="shared" si="66"/>
        <v>0</v>
      </c>
      <c r="L117" s="46">
        <f t="shared" si="67"/>
        <v>0</v>
      </c>
      <c r="M117" s="46"/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3">
        <f t="shared" si="68"/>
        <v>0</v>
      </c>
      <c r="X117" s="35">
        <f t="shared" si="69"/>
        <v>0</v>
      </c>
    </row>
    <row r="118" spans="1:24" x14ac:dyDescent="0.25">
      <c r="A118" s="74" t="s">
        <v>21</v>
      </c>
      <c r="B118" s="4">
        <v>5</v>
      </c>
      <c r="C118" s="4">
        <v>6</v>
      </c>
      <c r="D118" s="4">
        <v>4</v>
      </c>
      <c r="E118" s="4">
        <v>5</v>
      </c>
      <c r="F118" s="4">
        <v>4</v>
      </c>
      <c r="G118" s="4">
        <v>7</v>
      </c>
      <c r="H118" s="4">
        <v>4</v>
      </c>
      <c r="I118" s="4">
        <v>7</v>
      </c>
      <c r="J118" s="4">
        <v>2</v>
      </c>
      <c r="K118" s="3">
        <f t="shared" si="66"/>
        <v>44</v>
      </c>
      <c r="L118" s="75">
        <f t="shared" si="67"/>
        <v>57.894736842105267</v>
      </c>
      <c r="M118" s="75"/>
      <c r="N118" s="71">
        <v>24906000</v>
      </c>
      <c r="O118" s="72">
        <v>24744900</v>
      </c>
      <c r="P118" s="73">
        <v>22599000</v>
      </c>
      <c r="Q118" s="73">
        <v>20936781</v>
      </c>
      <c r="R118" s="73">
        <v>22000000</v>
      </c>
      <c r="S118" s="73">
        <v>24384000</v>
      </c>
      <c r="T118" s="73">
        <v>12848000</v>
      </c>
      <c r="U118" s="73">
        <v>23074000</v>
      </c>
      <c r="V118" s="73">
        <v>9500000</v>
      </c>
      <c r="W118" s="73">
        <f t="shared" si="68"/>
        <v>184992681</v>
      </c>
      <c r="X118" s="79">
        <f>W118*100/287915731</f>
        <v>64.252370079771708</v>
      </c>
    </row>
    <row r="119" spans="1:24" x14ac:dyDescent="0.25">
      <c r="A119" s="1" t="s">
        <v>22</v>
      </c>
      <c r="B119" s="12">
        <v>0</v>
      </c>
      <c r="C119" s="12">
        <v>0</v>
      </c>
      <c r="D119" s="12">
        <v>2</v>
      </c>
      <c r="E119" s="12">
        <v>0</v>
      </c>
      <c r="F119" s="12">
        <v>0</v>
      </c>
      <c r="G119" s="12">
        <v>2</v>
      </c>
      <c r="H119" s="12">
        <v>1</v>
      </c>
      <c r="I119" s="12">
        <v>2</v>
      </c>
      <c r="J119" s="12">
        <v>2</v>
      </c>
      <c r="K119" s="6">
        <f t="shared" si="66"/>
        <v>9</v>
      </c>
      <c r="L119" s="46">
        <f t="shared" si="67"/>
        <v>11.842105263157894</v>
      </c>
      <c r="M119" s="46"/>
      <c r="N119" s="71">
        <v>0</v>
      </c>
      <c r="O119" s="71">
        <v>0</v>
      </c>
      <c r="P119" s="71">
        <v>3810000</v>
      </c>
      <c r="Q119" s="73">
        <v>0</v>
      </c>
      <c r="R119" s="73">
        <v>0</v>
      </c>
      <c r="S119" s="73">
        <v>8000000</v>
      </c>
      <c r="T119" s="73">
        <v>6000000</v>
      </c>
      <c r="U119" s="73">
        <v>8000000</v>
      </c>
      <c r="V119" s="73">
        <v>8000000</v>
      </c>
      <c r="W119" s="73">
        <f t="shared" si="68"/>
        <v>33810000</v>
      </c>
      <c r="X119" s="35">
        <f t="shared" ref="X119:X122" si="70">W119*100/287915731</f>
        <v>11.74301934894971</v>
      </c>
    </row>
    <row r="120" spans="1:24" x14ac:dyDescent="0.25">
      <c r="A120" s="1" t="s">
        <v>4</v>
      </c>
      <c r="B120" s="12">
        <v>0</v>
      </c>
      <c r="C120" s="12">
        <v>0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6">
        <f t="shared" si="66"/>
        <v>0</v>
      </c>
      <c r="L120" s="46">
        <f t="shared" si="67"/>
        <v>0</v>
      </c>
      <c r="M120" s="46"/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3">
        <f t="shared" si="68"/>
        <v>0</v>
      </c>
      <c r="X120" s="35">
        <f t="shared" si="70"/>
        <v>0</v>
      </c>
    </row>
    <row r="121" spans="1:24" x14ac:dyDescent="0.25">
      <c r="A121" s="1" t="s">
        <v>5</v>
      </c>
      <c r="B121" s="12">
        <v>1</v>
      </c>
      <c r="C121" s="12">
        <v>1</v>
      </c>
      <c r="D121" s="12">
        <v>2</v>
      </c>
      <c r="E121" s="12">
        <v>3</v>
      </c>
      <c r="F121" s="12">
        <v>1</v>
      </c>
      <c r="G121" s="12">
        <v>2</v>
      </c>
      <c r="H121" s="12">
        <v>1</v>
      </c>
      <c r="I121" s="12">
        <v>1</v>
      </c>
      <c r="J121" s="12">
        <v>2</v>
      </c>
      <c r="K121" s="6">
        <f t="shared" si="66"/>
        <v>14</v>
      </c>
      <c r="L121" s="46">
        <f t="shared" si="67"/>
        <v>18.421052631578945</v>
      </c>
      <c r="M121" s="46"/>
      <c r="N121" s="71">
        <v>6000000</v>
      </c>
      <c r="O121" s="72">
        <v>6000000</v>
      </c>
      <c r="P121" s="73">
        <v>8035000</v>
      </c>
      <c r="Q121" s="73">
        <v>6342000</v>
      </c>
      <c r="R121" s="73">
        <v>4560000</v>
      </c>
      <c r="S121" s="73">
        <v>4614000</v>
      </c>
      <c r="T121" s="73">
        <v>6000000</v>
      </c>
      <c r="U121" s="73">
        <v>6000000</v>
      </c>
      <c r="V121" s="73">
        <v>6132000</v>
      </c>
      <c r="W121" s="73">
        <f t="shared" si="68"/>
        <v>53683000</v>
      </c>
      <c r="X121" s="35">
        <f t="shared" si="70"/>
        <v>18.645386208508349</v>
      </c>
    </row>
    <row r="122" spans="1:24" ht="14.25" customHeight="1" x14ac:dyDescent="0.25">
      <c r="A122" s="1" t="s">
        <v>23</v>
      </c>
      <c r="B122" s="12">
        <v>0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6">
        <f t="shared" si="66"/>
        <v>0</v>
      </c>
      <c r="L122" s="46">
        <f t="shared" si="67"/>
        <v>0</v>
      </c>
      <c r="M122" s="46"/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0</v>
      </c>
      <c r="W122" s="73">
        <f t="shared" si="68"/>
        <v>0</v>
      </c>
      <c r="X122" s="35">
        <f t="shared" si="70"/>
        <v>0</v>
      </c>
    </row>
    <row r="123" spans="1:24" x14ac:dyDescent="0.25">
      <c r="A123" s="1"/>
      <c r="B123" s="6">
        <f t="shared" ref="B123:J123" si="71">SUM(B114:B122)</f>
        <v>8</v>
      </c>
      <c r="C123" s="6">
        <f t="shared" si="71"/>
        <v>8</v>
      </c>
      <c r="D123" s="6">
        <f t="shared" si="71"/>
        <v>9</v>
      </c>
      <c r="E123" s="6">
        <f t="shared" si="71"/>
        <v>8</v>
      </c>
      <c r="F123" s="6">
        <f t="shared" si="71"/>
        <v>5</v>
      </c>
      <c r="G123" s="6">
        <f t="shared" si="71"/>
        <v>12</v>
      </c>
      <c r="H123" s="6">
        <f t="shared" si="71"/>
        <v>6</v>
      </c>
      <c r="I123" s="6">
        <f t="shared" si="71"/>
        <v>12</v>
      </c>
      <c r="J123" s="6">
        <f t="shared" si="71"/>
        <v>8</v>
      </c>
      <c r="K123" s="3">
        <f>SUM(K114:K122)</f>
        <v>76</v>
      </c>
      <c r="L123" s="67">
        <f t="shared" ref="L123:X123" si="72">SUM(L114:L122)</f>
        <v>100</v>
      </c>
      <c r="M123" s="111"/>
      <c r="N123" s="29">
        <f t="shared" si="72"/>
        <v>32481000</v>
      </c>
      <c r="O123" s="29">
        <f t="shared" si="72"/>
        <v>31744900</v>
      </c>
      <c r="P123" s="29">
        <f t="shared" si="72"/>
        <v>35944000</v>
      </c>
      <c r="Q123" s="29">
        <f t="shared" si="72"/>
        <v>27278781</v>
      </c>
      <c r="R123" s="29">
        <f t="shared" si="72"/>
        <v>26560000</v>
      </c>
      <c r="S123" s="29">
        <f t="shared" si="72"/>
        <v>38498000</v>
      </c>
      <c r="T123" s="29">
        <f t="shared" si="72"/>
        <v>24848000</v>
      </c>
      <c r="U123" s="29">
        <f t="shared" si="72"/>
        <v>38829000</v>
      </c>
      <c r="V123" s="29">
        <f t="shared" si="72"/>
        <v>31732050</v>
      </c>
      <c r="W123" s="29">
        <f t="shared" si="72"/>
        <v>287915731</v>
      </c>
      <c r="X123" s="64">
        <f t="shared" si="72"/>
        <v>100</v>
      </c>
    </row>
    <row r="124" spans="1:24" x14ac:dyDescent="0.25">
      <c r="A124" s="80"/>
      <c r="B124" s="81"/>
      <c r="C124" s="81"/>
      <c r="D124" s="81"/>
      <c r="E124" s="81"/>
      <c r="F124" s="81"/>
      <c r="G124" s="81"/>
      <c r="H124" s="81"/>
      <c r="I124" s="81"/>
      <c r="J124" s="81"/>
      <c r="K124" s="82"/>
      <c r="L124" s="83"/>
      <c r="M124" s="83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</row>
    <row r="125" spans="1:24" x14ac:dyDescent="0.25">
      <c r="A125" s="85">
        <v>2024</v>
      </c>
      <c r="B125" s="12" t="s">
        <v>9</v>
      </c>
      <c r="C125" s="12" t="s">
        <v>10</v>
      </c>
      <c r="D125" s="12" t="s">
        <v>11</v>
      </c>
      <c r="E125" s="12" t="s">
        <v>12</v>
      </c>
      <c r="F125" s="12" t="s">
        <v>13</v>
      </c>
      <c r="G125" s="12" t="s">
        <v>14</v>
      </c>
      <c r="H125" s="12" t="s">
        <v>15</v>
      </c>
      <c r="I125" s="12" t="s">
        <v>16</v>
      </c>
      <c r="J125" s="12" t="s">
        <v>17</v>
      </c>
      <c r="K125" s="33" t="s">
        <v>18</v>
      </c>
      <c r="L125" s="33" t="s">
        <v>19</v>
      </c>
      <c r="M125" s="33"/>
      <c r="N125" s="14" t="s">
        <v>9</v>
      </c>
      <c r="O125" s="15" t="s">
        <v>10</v>
      </c>
      <c r="P125" s="14" t="s">
        <v>11</v>
      </c>
      <c r="Q125" s="14" t="s">
        <v>12</v>
      </c>
      <c r="R125" s="14" t="s">
        <v>13</v>
      </c>
      <c r="S125" s="14" t="s">
        <v>14</v>
      </c>
      <c r="T125" s="14" t="s">
        <v>15</v>
      </c>
      <c r="U125" s="14" t="s">
        <v>16</v>
      </c>
      <c r="V125" s="14" t="s">
        <v>17</v>
      </c>
      <c r="W125" s="14" t="s">
        <v>20</v>
      </c>
      <c r="X125" s="5" t="s">
        <v>19</v>
      </c>
    </row>
    <row r="126" spans="1:24" x14ac:dyDescent="0.25">
      <c r="A126" s="1" t="s">
        <v>0</v>
      </c>
      <c r="B126" s="12">
        <v>1</v>
      </c>
      <c r="C126" s="12">
        <v>1</v>
      </c>
      <c r="D126" s="12">
        <v>1</v>
      </c>
      <c r="E126" s="12">
        <v>1</v>
      </c>
      <c r="F126" s="12">
        <v>0</v>
      </c>
      <c r="G126" s="12">
        <v>1</v>
      </c>
      <c r="H126" s="12">
        <v>1</v>
      </c>
      <c r="I126" s="12">
        <v>1</v>
      </c>
      <c r="J126" s="12">
        <v>0</v>
      </c>
      <c r="K126" s="6">
        <f t="shared" ref="K126:K134" si="73">SUM(B126:J126)</f>
        <v>7</v>
      </c>
      <c r="L126" s="46">
        <f>K126/69*100</f>
        <v>10.144927536231885</v>
      </c>
      <c r="M126" s="46"/>
      <c r="N126" s="106">
        <v>3375000</v>
      </c>
      <c r="O126" s="106">
        <v>10000000</v>
      </c>
      <c r="P126" s="106">
        <v>3375000</v>
      </c>
      <c r="Q126" s="106">
        <v>4175000</v>
      </c>
      <c r="R126" s="71">
        <v>0</v>
      </c>
      <c r="S126" s="106">
        <v>3375000</v>
      </c>
      <c r="T126" s="106">
        <v>6875000</v>
      </c>
      <c r="U126" s="106">
        <v>23200000</v>
      </c>
      <c r="V126" s="71">
        <v>0</v>
      </c>
      <c r="W126" s="73">
        <f>SUM(N126:V126)</f>
        <v>54375000</v>
      </c>
      <c r="X126" s="35">
        <f>W126*100/461780700</f>
        <v>11.775069854586819</v>
      </c>
    </row>
    <row r="127" spans="1:24" x14ac:dyDescent="0.25">
      <c r="A127" s="1" t="s">
        <v>1</v>
      </c>
      <c r="B127" s="12">
        <v>0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6">
        <f t="shared" si="73"/>
        <v>0</v>
      </c>
      <c r="L127" s="46">
        <f t="shared" ref="L127:L129" si="74">K127/69*100</f>
        <v>0</v>
      </c>
      <c r="M127" s="46"/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3">
        <f t="shared" ref="W127:W134" si="75">SUM(N127:V127)</f>
        <v>0</v>
      </c>
      <c r="X127" s="35">
        <f t="shared" ref="X127:X130" si="76">W127*100/461780700</f>
        <v>0</v>
      </c>
    </row>
    <row r="128" spans="1:24" x14ac:dyDescent="0.25">
      <c r="A128" s="1" t="s">
        <v>2</v>
      </c>
      <c r="B128" s="12">
        <v>0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6">
        <f t="shared" si="73"/>
        <v>0</v>
      </c>
      <c r="L128" s="46">
        <f t="shared" si="74"/>
        <v>0</v>
      </c>
      <c r="M128" s="46"/>
      <c r="N128" s="71">
        <v>0</v>
      </c>
      <c r="O128" s="71">
        <v>0</v>
      </c>
      <c r="P128" s="71">
        <v>0</v>
      </c>
      <c r="Q128" s="71">
        <v>0</v>
      </c>
      <c r="R128" s="71">
        <v>0</v>
      </c>
      <c r="S128" s="71">
        <v>0</v>
      </c>
      <c r="T128" s="71">
        <v>0</v>
      </c>
      <c r="U128" s="71">
        <v>0</v>
      </c>
      <c r="V128" s="71">
        <v>0</v>
      </c>
      <c r="W128" s="73">
        <f t="shared" si="75"/>
        <v>0</v>
      </c>
      <c r="X128" s="35">
        <f t="shared" si="76"/>
        <v>0</v>
      </c>
    </row>
    <row r="129" spans="1:24" x14ac:dyDescent="0.25">
      <c r="A129" s="1" t="s">
        <v>3</v>
      </c>
      <c r="B129" s="12">
        <v>0</v>
      </c>
      <c r="C129" s="12">
        <v>0</v>
      </c>
      <c r="D129" s="12">
        <v>0</v>
      </c>
      <c r="E129" s="12">
        <v>1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6">
        <f t="shared" si="73"/>
        <v>1</v>
      </c>
      <c r="L129" s="46">
        <f t="shared" si="74"/>
        <v>1.4492753623188406</v>
      </c>
      <c r="M129" s="46"/>
      <c r="N129" s="71">
        <v>0</v>
      </c>
      <c r="O129" s="71">
        <v>0</v>
      </c>
      <c r="P129" s="71">
        <v>0</v>
      </c>
      <c r="Q129" s="106">
        <v>800000</v>
      </c>
      <c r="R129" s="71">
        <v>0</v>
      </c>
      <c r="S129" s="71">
        <v>0</v>
      </c>
      <c r="T129" s="71">
        <v>0</v>
      </c>
      <c r="U129" s="71">
        <v>0</v>
      </c>
      <c r="V129" s="71">
        <v>0</v>
      </c>
      <c r="W129" s="73">
        <f t="shared" si="75"/>
        <v>800000</v>
      </c>
      <c r="X129" s="35">
        <f t="shared" si="76"/>
        <v>0.17324240705599001</v>
      </c>
    </row>
    <row r="130" spans="1:24" x14ac:dyDescent="0.25">
      <c r="A130" s="86" t="s">
        <v>21</v>
      </c>
      <c r="B130" s="128">
        <v>6</v>
      </c>
      <c r="C130" s="128">
        <v>4</v>
      </c>
      <c r="D130" s="128">
        <v>6</v>
      </c>
      <c r="E130" s="128">
        <v>4</v>
      </c>
      <c r="F130" s="128">
        <v>3</v>
      </c>
      <c r="G130" s="128">
        <v>7</v>
      </c>
      <c r="H130" s="128">
        <v>5</v>
      </c>
      <c r="I130" s="128">
        <v>7</v>
      </c>
      <c r="J130" s="128">
        <v>4</v>
      </c>
      <c r="K130" s="119">
        <f t="shared" si="73"/>
        <v>46</v>
      </c>
      <c r="L130" s="118">
        <f>K130/69*100</f>
        <v>66.666666666666657</v>
      </c>
      <c r="M130" s="118"/>
      <c r="N130" s="106">
        <v>46296700</v>
      </c>
      <c r="O130" s="107">
        <v>40000000</v>
      </c>
      <c r="P130" s="108">
        <v>50300000</v>
      </c>
      <c r="Q130" s="108">
        <v>33000000</v>
      </c>
      <c r="R130" s="108">
        <v>30000000</v>
      </c>
      <c r="S130" s="108">
        <v>62000000</v>
      </c>
      <c r="T130" s="108">
        <v>40469000</v>
      </c>
      <c r="U130" s="108">
        <v>54315000</v>
      </c>
      <c r="V130" s="108">
        <v>40000000</v>
      </c>
      <c r="W130" s="73">
        <f t="shared" si="75"/>
        <v>396380700</v>
      </c>
      <c r="X130" s="125">
        <f t="shared" si="76"/>
        <v>85.837433223172823</v>
      </c>
    </row>
    <row r="131" spans="1:24" x14ac:dyDescent="0.25">
      <c r="A131" s="1" t="s">
        <v>22</v>
      </c>
      <c r="B131" s="12">
        <v>0</v>
      </c>
      <c r="C131" s="12">
        <v>0</v>
      </c>
      <c r="D131" s="12">
        <v>1</v>
      </c>
      <c r="E131" s="12">
        <v>1</v>
      </c>
      <c r="F131" s="12">
        <v>1</v>
      </c>
      <c r="G131" s="12">
        <v>0</v>
      </c>
      <c r="H131" s="12">
        <v>0</v>
      </c>
      <c r="I131" s="12">
        <v>0</v>
      </c>
      <c r="J131" s="12">
        <v>0</v>
      </c>
      <c r="K131" s="6">
        <f t="shared" si="73"/>
        <v>3</v>
      </c>
      <c r="L131" s="46">
        <f>K131/69*100</f>
        <v>4.3478260869565215</v>
      </c>
      <c r="M131" s="46"/>
      <c r="N131" s="71">
        <v>0</v>
      </c>
      <c r="O131" s="71">
        <v>0</v>
      </c>
      <c r="P131" s="71">
        <v>0</v>
      </c>
      <c r="Q131" s="71">
        <v>0</v>
      </c>
      <c r="R131" s="71">
        <v>0</v>
      </c>
      <c r="S131" s="71">
        <v>0</v>
      </c>
      <c r="T131" s="71">
        <v>0</v>
      </c>
      <c r="U131" s="71">
        <v>0</v>
      </c>
      <c r="V131" s="71">
        <v>0</v>
      </c>
      <c r="W131" s="73">
        <f t="shared" si="75"/>
        <v>0</v>
      </c>
      <c r="X131" s="35">
        <f>W131*100/461780700</f>
        <v>0</v>
      </c>
    </row>
    <row r="132" spans="1:24" x14ac:dyDescent="0.25">
      <c r="A132" s="1" t="s">
        <v>4</v>
      </c>
      <c r="B132" s="12">
        <v>1</v>
      </c>
      <c r="C132" s="12">
        <v>0</v>
      </c>
      <c r="D132" s="12">
        <v>0</v>
      </c>
      <c r="E132" s="12">
        <v>0</v>
      </c>
      <c r="F132" s="12">
        <v>1</v>
      </c>
      <c r="G132" s="12">
        <v>0</v>
      </c>
      <c r="H132" s="12">
        <v>1</v>
      </c>
      <c r="I132" s="12">
        <v>0</v>
      </c>
      <c r="J132" s="12">
        <v>1</v>
      </c>
      <c r="K132" s="6">
        <f t="shared" si="73"/>
        <v>4</v>
      </c>
      <c r="L132" s="46">
        <f t="shared" ref="L132:L134" si="77">K132/69*100</f>
        <v>5.7971014492753623</v>
      </c>
      <c r="M132" s="46"/>
      <c r="N132" s="71">
        <v>0</v>
      </c>
      <c r="O132" s="71">
        <v>0</v>
      </c>
      <c r="P132" s="71">
        <v>0</v>
      </c>
      <c r="Q132" s="71">
        <v>0</v>
      </c>
      <c r="R132" s="71">
        <v>600000</v>
      </c>
      <c r="S132" s="71">
        <v>0</v>
      </c>
      <c r="T132" s="71">
        <v>600000</v>
      </c>
      <c r="U132" s="71">
        <v>0</v>
      </c>
      <c r="V132" s="106">
        <v>1600000</v>
      </c>
      <c r="W132" s="73">
        <f t="shared" si="75"/>
        <v>2800000</v>
      </c>
      <c r="X132" s="35">
        <f t="shared" ref="X132:X134" si="78">W132*100/461780700</f>
        <v>0.60634842469596495</v>
      </c>
    </row>
    <row r="133" spans="1:24" x14ac:dyDescent="0.25">
      <c r="A133" s="1" t="s">
        <v>5</v>
      </c>
      <c r="B133" s="12">
        <v>1</v>
      </c>
      <c r="C133" s="12">
        <v>1</v>
      </c>
      <c r="D133" s="12">
        <v>0</v>
      </c>
      <c r="E133" s="12">
        <v>3</v>
      </c>
      <c r="F133" s="12">
        <v>0</v>
      </c>
      <c r="G133" s="12">
        <v>0</v>
      </c>
      <c r="H133" s="12">
        <v>0</v>
      </c>
      <c r="I133" s="12">
        <v>1</v>
      </c>
      <c r="J133" s="12">
        <v>2</v>
      </c>
      <c r="K133" s="6">
        <f t="shared" si="73"/>
        <v>8</v>
      </c>
      <c r="L133" s="46">
        <f t="shared" si="77"/>
        <v>11.594202898550725</v>
      </c>
      <c r="M133" s="46"/>
      <c r="N133" s="106">
        <v>812500</v>
      </c>
      <c r="O133" s="107">
        <v>4400000</v>
      </c>
      <c r="P133" s="73">
        <v>0</v>
      </c>
      <c r="Q133" s="108">
        <v>2212500</v>
      </c>
      <c r="R133" s="73">
        <v>0</v>
      </c>
      <c r="S133" s="73">
        <v>0</v>
      </c>
      <c r="T133" s="73">
        <v>0</v>
      </c>
      <c r="U133" s="73">
        <v>0</v>
      </c>
      <c r="V133" s="73">
        <v>0</v>
      </c>
      <c r="W133" s="73">
        <f t="shared" si="75"/>
        <v>7425000</v>
      </c>
      <c r="X133" s="35">
        <f t="shared" si="78"/>
        <v>1.6079060904884073</v>
      </c>
    </row>
    <row r="134" spans="1:24" x14ac:dyDescent="0.25">
      <c r="A134" s="1" t="s">
        <v>23</v>
      </c>
      <c r="B134" s="12">
        <v>0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6">
        <f t="shared" si="73"/>
        <v>0</v>
      </c>
      <c r="L134" s="46">
        <f t="shared" si="77"/>
        <v>0</v>
      </c>
      <c r="M134" s="46"/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3">
        <f t="shared" si="75"/>
        <v>0</v>
      </c>
      <c r="X134" s="35">
        <f t="shared" si="78"/>
        <v>0</v>
      </c>
    </row>
    <row r="135" spans="1:24" ht="15.75" thickBot="1" x14ac:dyDescent="0.3">
      <c r="A135" s="1"/>
      <c r="B135" s="6">
        <f t="shared" ref="B135:J135" si="79">SUM(B126:B134)</f>
        <v>9</v>
      </c>
      <c r="C135" s="6">
        <f t="shared" si="79"/>
        <v>6</v>
      </c>
      <c r="D135" s="6">
        <f t="shared" si="79"/>
        <v>8</v>
      </c>
      <c r="E135" s="6">
        <f t="shared" si="79"/>
        <v>10</v>
      </c>
      <c r="F135" s="6">
        <f t="shared" si="79"/>
        <v>5</v>
      </c>
      <c r="G135" s="6">
        <f t="shared" si="79"/>
        <v>8</v>
      </c>
      <c r="H135" s="6">
        <f t="shared" si="79"/>
        <v>7</v>
      </c>
      <c r="I135" s="6">
        <f t="shared" si="79"/>
        <v>9</v>
      </c>
      <c r="J135" s="6">
        <f t="shared" si="79"/>
        <v>7</v>
      </c>
      <c r="K135" s="119">
        <f>SUM(K126:K134)</f>
        <v>69</v>
      </c>
      <c r="L135" s="67">
        <f t="shared" ref="L135" si="80">SUM(L126:L134)</f>
        <v>99.999999999999972</v>
      </c>
      <c r="M135" s="111"/>
      <c r="N135" s="29">
        <f t="shared" ref="N135:X135" si="81">SUM(N126:N134)</f>
        <v>50484200</v>
      </c>
      <c r="O135" s="29">
        <f t="shared" si="81"/>
        <v>54400000</v>
      </c>
      <c r="P135" s="29">
        <f t="shared" si="81"/>
        <v>53675000</v>
      </c>
      <c r="Q135" s="29">
        <f t="shared" si="81"/>
        <v>40187500</v>
      </c>
      <c r="R135" s="29">
        <f t="shared" si="81"/>
        <v>30600000</v>
      </c>
      <c r="S135" s="29">
        <f t="shared" si="81"/>
        <v>65375000</v>
      </c>
      <c r="T135" s="29">
        <f t="shared" si="81"/>
        <v>47944000</v>
      </c>
      <c r="U135" s="29">
        <f t="shared" si="81"/>
        <v>77515000</v>
      </c>
      <c r="V135" s="29">
        <f t="shared" si="81"/>
        <v>41600000</v>
      </c>
      <c r="W135" s="29">
        <f t="shared" si="81"/>
        <v>461780700</v>
      </c>
      <c r="X135" s="64">
        <f t="shared" si="81"/>
        <v>100.00000000000001</v>
      </c>
    </row>
    <row r="136" spans="1:24" ht="20.25" thickTop="1" thickBot="1" x14ac:dyDescent="0.3">
      <c r="A136" s="91" t="s">
        <v>26</v>
      </c>
      <c r="B136" s="92"/>
      <c r="C136" s="92"/>
      <c r="D136" s="92"/>
      <c r="E136" s="92"/>
      <c r="F136" s="92"/>
      <c r="G136" s="92"/>
      <c r="H136" s="92"/>
      <c r="I136" s="92"/>
      <c r="J136" s="92"/>
      <c r="K136" s="93">
        <f>K98+K85+K73+K61+K49+K36+K24+K12+K111+K123+K135</f>
        <v>733</v>
      </c>
      <c r="L136" s="92"/>
      <c r="M136" s="92"/>
      <c r="N136" s="94">
        <f>N12+N24+N36+N49+N61+N73+N85+N98+N111+N123+N135</f>
        <v>147141500</v>
      </c>
      <c r="O136" s="94">
        <f t="shared" ref="O136:V136" si="82">O12+O24+O36+O49+O61+O73+O85+O98+O111+O123+O135</f>
        <v>157539354</v>
      </c>
      <c r="P136" s="94">
        <f t="shared" si="82"/>
        <v>164374804</v>
      </c>
      <c r="Q136" s="94">
        <f t="shared" si="82"/>
        <v>124134412</v>
      </c>
      <c r="R136" s="94">
        <f t="shared" si="82"/>
        <v>112410723</v>
      </c>
      <c r="S136" s="94">
        <f t="shared" si="82"/>
        <v>172674127</v>
      </c>
      <c r="T136" s="94">
        <f t="shared" si="82"/>
        <v>123171814</v>
      </c>
      <c r="U136" s="94">
        <f t="shared" si="82"/>
        <v>188766006</v>
      </c>
      <c r="V136" s="94">
        <f t="shared" si="82"/>
        <v>132772603</v>
      </c>
      <c r="W136" s="94">
        <f>W12+W24+W36+W49+W61+W73+W85+W98+W111+W123+W135</f>
        <v>1322985343</v>
      </c>
      <c r="X136" s="95"/>
    </row>
    <row r="137" spans="1:24" ht="15.75" thickTop="1" x14ac:dyDescent="0.25">
      <c r="N137" s="31"/>
      <c r="O137" s="31"/>
      <c r="P137" s="31"/>
      <c r="Q137" s="31"/>
      <c r="R137" s="31"/>
      <c r="S137" s="31"/>
      <c r="T137" s="31"/>
      <c r="U137" s="31"/>
      <c r="V137" s="31"/>
      <c r="W137" s="31"/>
    </row>
    <row r="138" spans="1:24" x14ac:dyDescent="0.25">
      <c r="A138" s="126"/>
      <c r="B138" s="129"/>
      <c r="C138" s="131" t="s">
        <v>25</v>
      </c>
      <c r="N138" s="31"/>
      <c r="O138" s="31"/>
      <c r="P138" s="31"/>
      <c r="Q138" s="31"/>
      <c r="R138" s="31"/>
      <c r="S138" s="31"/>
      <c r="T138" s="31"/>
      <c r="U138" s="31"/>
      <c r="V138" s="31"/>
      <c r="W138" s="31"/>
    </row>
    <row r="139" spans="1:24" x14ac:dyDescent="0.25">
      <c r="B139" s="130"/>
      <c r="N139" s="31"/>
      <c r="O139" s="31"/>
      <c r="P139" s="31"/>
      <c r="Q139" s="31"/>
      <c r="R139" s="31"/>
      <c r="S139" s="31"/>
      <c r="T139" s="31"/>
      <c r="U139" s="31"/>
      <c r="V139" s="31"/>
      <c r="W139" s="31"/>
    </row>
    <row r="141" spans="1:24" ht="15.75" x14ac:dyDescent="0.25">
      <c r="R141" s="117"/>
    </row>
    <row r="142" spans="1:24" x14ac:dyDescent="0.25">
      <c r="N142" s="115"/>
      <c r="O142" s="116"/>
    </row>
    <row r="143" spans="1:24" x14ac:dyDescent="0.25">
      <c r="N143" s="115"/>
      <c r="O143" s="116"/>
    </row>
    <row r="144" spans="1:24" x14ac:dyDescent="0.25">
      <c r="N144" s="115"/>
      <c r="O144" s="116"/>
    </row>
    <row r="145" spans="14:15" x14ac:dyDescent="0.25">
      <c r="N145" s="115"/>
      <c r="O145" s="116"/>
    </row>
    <row r="146" spans="14:15" x14ac:dyDescent="0.25">
      <c r="N146" s="115"/>
      <c r="O146" s="116"/>
    </row>
    <row r="147" spans="14:15" x14ac:dyDescent="0.25">
      <c r="N147" s="115"/>
      <c r="O147" s="116"/>
    </row>
    <row r="148" spans="14:15" x14ac:dyDescent="0.25">
      <c r="N148" s="115"/>
      <c r="O148" s="116"/>
    </row>
    <row r="149" spans="14:15" x14ac:dyDescent="0.25">
      <c r="N149" s="115"/>
      <c r="O149" s="116"/>
    </row>
    <row r="150" spans="14:15" x14ac:dyDescent="0.25">
      <c r="N150" s="115"/>
      <c r="O150" s="116"/>
    </row>
  </sheetData>
  <sortState ref="N134:O142">
    <sortCondition ref="O150:O158"/>
  </sortState>
  <mergeCells count="2">
    <mergeCell ref="B1:K1"/>
    <mergeCell ref="N1:X1"/>
  </mergeCells>
  <pageMargins left="0.25" right="0.25" top="0.75" bottom="0.75" header="0.3" footer="0.3"/>
  <pageSetup paperSize="9" scale="60" fitToHeight="0" orientation="landscape" r:id="rId1"/>
  <ignoredErrors>
    <ignoredError sqref="G111 K85 K73 K61 K49" formula="1"/>
    <ignoredError sqref="N111:V1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Proyx año-barrio-tema-inversion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MVL</dc:creator>
  <cp:lastModifiedBy>PAMELA NIILUS</cp:lastModifiedBy>
  <cp:lastPrinted>2024-05-03T15:36:40Z</cp:lastPrinted>
  <dcterms:created xsi:type="dcterms:W3CDTF">2019-11-01T14:16:32Z</dcterms:created>
  <dcterms:modified xsi:type="dcterms:W3CDTF">2024-05-06T18:48:59Z</dcterms:modified>
</cp:coreProperties>
</file>